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rsonal BC" sheetId="1" r:id="rId4"/>
    <sheet state="visible" name="Super BC" sheetId="2" r:id="rId5"/>
    <sheet state="visible" name="Living Expense Table" sheetId="3" r:id="rId6"/>
    <sheet state="visible" name="Marital Status" sheetId="4" r:id="rId7"/>
    <sheet state="visible" name="Tax Table" sheetId="5" r:id="rId8"/>
    <sheet state="visible" name="Qualification Criteria Matrix" sheetId="6" r:id="rId9"/>
    <sheet state="visible" name="Edge Values" sheetId="7" r:id="rId10"/>
    <sheet state="visible" name="Pipedrive Data Names and API Ke" sheetId="8" r:id="rId11"/>
  </sheets>
  <definedNames/>
  <calcPr/>
  <extLst>
    <ext uri="GoogleSheetsCustomDataVersion2">
      <go:sheetsCustomData xmlns:go="http://customooxmlschemas.google.com/" r:id="rId12" roundtripDataChecksum="ylLq+hQkFlu74NjbxRAmsEV1eENwO4KHO7mJ1EybICg="/>
    </ext>
  </extLst>
</workbook>
</file>

<file path=xl/sharedStrings.xml><?xml version="1.0" encoding="utf-8"?>
<sst xmlns="http://schemas.openxmlformats.org/spreadsheetml/2006/main" count="478" uniqueCount="401">
  <si>
    <t>Inputs</t>
  </si>
  <si>
    <t>CRM Field Name</t>
  </si>
  <si>
    <t>Home</t>
  </si>
  <si>
    <t>Equity</t>
  </si>
  <si>
    <t>CRM Field</t>
  </si>
  <si>
    <t>Purchase Price</t>
  </si>
  <si>
    <t>IP BC Personal</t>
  </si>
  <si>
    <t>Available Home Equity</t>
  </si>
  <si>
    <t>Equity Required</t>
  </si>
  <si>
    <t>LVR</t>
  </si>
  <si>
    <t>LVR Personal</t>
  </si>
  <si>
    <t>Home P&amp;I Repayment</t>
  </si>
  <si>
    <t>Equity Available</t>
  </si>
  <si>
    <t>Assets Contribution</t>
  </si>
  <si>
    <t>Asset Contribution %</t>
  </si>
  <si>
    <t>Equity Result</t>
  </si>
  <si>
    <t xml:space="preserve">Home Value (RP Data) </t>
  </si>
  <si>
    <t xml:space="preserve">Home Value (RP Data)
</t>
  </si>
  <si>
    <t>Current Investment Properties</t>
  </si>
  <si>
    <t>Home Value</t>
  </si>
  <si>
    <t xml:space="preserve">Home Value  </t>
  </si>
  <si>
    <t>Combined IP Value</t>
  </si>
  <si>
    <t>Loan Servicing</t>
  </si>
  <si>
    <t>Home Mortgage</t>
  </si>
  <si>
    <t>Mortgage</t>
  </si>
  <si>
    <t>Combined IP Loans</t>
  </si>
  <si>
    <t>Loan Required</t>
  </si>
  <si>
    <t>Home Rent (Weekly)</t>
  </si>
  <si>
    <t>Rent (Weekly)</t>
  </si>
  <si>
    <t>Combined IP Equity</t>
  </si>
  <si>
    <t>Servicing Ability</t>
  </si>
  <si>
    <t>Assets: Renovations</t>
  </si>
  <si>
    <t xml:space="preserve">Renovations </t>
  </si>
  <si>
    <t>Combined IP Loan Repayments</t>
  </si>
  <si>
    <t>Servicing Result</t>
  </si>
  <si>
    <t>Assets: Total Savings</t>
  </si>
  <si>
    <t>Total Savings</t>
  </si>
  <si>
    <t>Combined IP Loan Repayments (IP Assessment Rate)</t>
  </si>
  <si>
    <t>Assets: Shares / Crypto</t>
  </si>
  <si>
    <t>Shares / Crypto</t>
  </si>
  <si>
    <t>Combined IP Rental Income</t>
  </si>
  <si>
    <t>Debts: Personal / Vehicle Loans</t>
  </si>
  <si>
    <t>Personal / Vehichle Loans</t>
  </si>
  <si>
    <t>Debts: Total Credit Cards Limit</t>
  </si>
  <si>
    <t>Total Credit Card Limit</t>
  </si>
  <si>
    <t>New Investment Property</t>
  </si>
  <si>
    <t>Personal Static Values</t>
  </si>
  <si>
    <t>Marital Status</t>
  </si>
  <si>
    <t>Married / De Facto</t>
  </si>
  <si>
    <t>New IP Loan Repayments</t>
  </si>
  <si>
    <t>Home Interest Rate</t>
  </si>
  <si>
    <t>Income #1</t>
  </si>
  <si>
    <t>P1 - Income</t>
  </si>
  <si>
    <t>New IP Rental Income</t>
  </si>
  <si>
    <t>Home Assessment Interest Rate</t>
  </si>
  <si>
    <t>Income #2</t>
  </si>
  <si>
    <t>P2 - Income</t>
  </si>
  <si>
    <t>New IP Borrowing Costs</t>
  </si>
  <si>
    <t>IP Interest Rate</t>
  </si>
  <si>
    <t>Super #1</t>
  </si>
  <si>
    <t>P1 - Super Balance</t>
  </si>
  <si>
    <t>New IP Required Purchase Funds</t>
  </si>
  <si>
    <t>IP Assessment Interest Rate</t>
  </si>
  <si>
    <t>Super #2</t>
  </si>
  <si>
    <t>P2 - Super Balance</t>
  </si>
  <si>
    <t>IP Borrowing Costs</t>
  </si>
  <si>
    <t>Age #1</t>
  </si>
  <si>
    <t>P1 - Age</t>
  </si>
  <si>
    <t>Personal Financials</t>
  </si>
  <si>
    <t>IP Rental Income Rate</t>
  </si>
  <si>
    <t>Age #2</t>
  </si>
  <si>
    <t>P2 - Age</t>
  </si>
  <si>
    <t>Home Rent</t>
  </si>
  <si>
    <t>Stamp Duty</t>
  </si>
  <si>
    <t>Dependents</t>
  </si>
  <si>
    <t>Number Of Dependents</t>
  </si>
  <si>
    <t>Living Expenses</t>
  </si>
  <si>
    <t>Lender Property Valuation Variance</t>
  </si>
  <si>
    <t>Net Income</t>
  </si>
  <si>
    <t>Rental Income Adjustment</t>
  </si>
  <si>
    <t>Income Tax Person #1</t>
  </si>
  <si>
    <t>Loan Term</t>
  </si>
  <si>
    <t>IP #1 Value</t>
  </si>
  <si>
    <t>Property 1 Value</t>
  </si>
  <si>
    <t>Income Tax Person #2</t>
  </si>
  <si>
    <t>IP Rental Term (Weeks)</t>
  </si>
  <si>
    <t>IP #1 Loan</t>
  </si>
  <si>
    <t>Property 1 Mortgage</t>
  </si>
  <si>
    <t>Combined Income Tax</t>
  </si>
  <si>
    <t>IP #1 Rent</t>
  </si>
  <si>
    <t>Property 1 Rent</t>
  </si>
  <si>
    <t>Combined Household Income</t>
  </si>
  <si>
    <t>Combined Household Income + Rental Income</t>
  </si>
  <si>
    <t>Combined Expenses (Loan Repayments + Rent + Living Expenses)</t>
  </si>
  <si>
    <t>IP #2 Value</t>
  </si>
  <si>
    <t>Property 2 Value</t>
  </si>
  <si>
    <t>Combined Assets: (Renos + Savings + Shares + Crypto)</t>
  </si>
  <si>
    <t>IP #2 Loan</t>
  </si>
  <si>
    <t>Property 2 Mortgage</t>
  </si>
  <si>
    <t>Combined Debts (Personal / Vehicle Loans + Total CC)</t>
  </si>
  <si>
    <t>IP #2 Rent</t>
  </si>
  <si>
    <t>Property 2 Rent</t>
  </si>
  <si>
    <t>Combined Asset Value (Inc 10% IP Val Variance)</t>
  </si>
  <si>
    <t>Combined Mortgage Value</t>
  </si>
  <si>
    <t>IP #3 Value</t>
  </si>
  <si>
    <t>Property 3 Value</t>
  </si>
  <si>
    <t>Loan To Value Ratio (Current Assets + New IP)</t>
  </si>
  <si>
    <t>IP #3 Loan</t>
  </si>
  <si>
    <t>Property 3 Mortgage</t>
  </si>
  <si>
    <t>IP #3 Rent</t>
  </si>
  <si>
    <t>Property 3 Rent</t>
  </si>
  <si>
    <t>IP #4 Value</t>
  </si>
  <si>
    <t>Property 4 Value</t>
  </si>
  <si>
    <t>IP #4 Loan</t>
  </si>
  <si>
    <t>Property 4 Mortgage</t>
  </si>
  <si>
    <t>IP #4 Rent</t>
  </si>
  <si>
    <t>Property 4 Rent</t>
  </si>
  <si>
    <t>IP #5 Value</t>
  </si>
  <si>
    <t>Property 5 Value</t>
  </si>
  <si>
    <t>IP #5 Loan</t>
  </si>
  <si>
    <t>Property 5 Mortgage</t>
  </si>
  <si>
    <t>IP #5 Rent</t>
  </si>
  <si>
    <t>Property 5 Rent</t>
  </si>
  <si>
    <t>Equity Calculations</t>
  </si>
  <si>
    <t>IP BC Super</t>
  </si>
  <si>
    <t>Required Deposit + Costs + Stamp</t>
  </si>
  <si>
    <t>Combined Income</t>
  </si>
  <si>
    <t>Usable Super (-10% CMA)</t>
  </si>
  <si>
    <t>Combined Super</t>
  </si>
  <si>
    <t>Equity Result:</t>
  </si>
  <si>
    <t>LVR Super</t>
  </si>
  <si>
    <t>Servicing Calculations</t>
  </si>
  <si>
    <t>SMSF</t>
  </si>
  <si>
    <t>Gross Annual Contribution</t>
  </si>
  <si>
    <t>Loan Repayments Required</t>
  </si>
  <si>
    <t>100% Gross Rental Income</t>
  </si>
  <si>
    <t>Client Loan Serviving Ability</t>
  </si>
  <si>
    <t>Investment Loan Interest</t>
  </si>
  <si>
    <t>Servicing Result:</t>
  </si>
  <si>
    <t>Taxable Income (inc 80% Rental)</t>
  </si>
  <si>
    <t>Tax</t>
  </si>
  <si>
    <t>Super Static Values</t>
  </si>
  <si>
    <t>Super Guarantee</t>
  </si>
  <si>
    <t>Rental Income</t>
  </si>
  <si>
    <t>Balance left in CMA</t>
  </si>
  <si>
    <t>Loan Interest Rate</t>
  </si>
  <si>
    <t>Tax Rate</t>
  </si>
  <si>
    <t>Loan Assessment Rate</t>
  </si>
  <si>
    <t>Super Setup Costs</t>
  </si>
  <si>
    <t>Loan Term (Months)</t>
  </si>
  <si>
    <t>Living Expense Table</t>
  </si>
  <si>
    <t>Household Income</t>
  </si>
  <si>
    <t>Dependants</t>
  </si>
  <si>
    <t>$1 - 52,999</t>
  </si>
  <si>
    <t>53,000 - 62,999</t>
  </si>
  <si>
    <t>$63,000 - $84,999</t>
  </si>
  <si>
    <t>$85,000 - $105,999</t>
  </si>
  <si>
    <t>$106,000 -  $126,999</t>
  </si>
  <si>
    <t>$127,000 - $147,999</t>
  </si>
  <si>
    <t>$148,000 - $168,999</t>
  </si>
  <si>
    <t>$169,000 - $210,999</t>
  </si>
  <si>
    <t>$211,000 - $263,999</t>
  </si>
  <si>
    <t>$264,000 - $316,999</t>
  </si>
  <si>
    <t xml:space="preserve">$317,000+ </t>
  </si>
  <si>
    <t>Couple</t>
  </si>
  <si>
    <t>Each child above 4</t>
  </si>
  <si>
    <t>Single</t>
  </si>
  <si>
    <t>Use for living expense calculation</t>
  </si>
  <si>
    <t>Engaged</t>
  </si>
  <si>
    <t>Separated</t>
  </si>
  <si>
    <t>Divorced</t>
  </si>
  <si>
    <t>Widowed</t>
  </si>
  <si>
    <t>Taxable income</t>
  </si>
  <si>
    <t>Tax on this income</t>
  </si>
  <si>
    <t>0 – $18,200</t>
  </si>
  <si>
    <t>Nil</t>
  </si>
  <si>
    <t>$18,201 – $45,000</t>
  </si>
  <si>
    <t>19 cents for each $1 over $18,200</t>
  </si>
  <si>
    <t>$45,001 – $120,000</t>
  </si>
  <si>
    <t>$5,092 plus 32.5 cents for each $1 over $45,000</t>
  </si>
  <si>
    <t>$120,001 – $180,000</t>
  </si>
  <si>
    <t>$29,467 plus 37 cents for each $1 over $120,000</t>
  </si>
  <si>
    <t>$180,001 and over</t>
  </si>
  <si>
    <t>$51,667 plus 45 cents for each $1 over $180,000</t>
  </si>
  <si>
    <t>Qualification Criteria Matrix</t>
  </si>
  <si>
    <t>Maximum LVR</t>
  </si>
  <si>
    <t>Qualify</t>
  </si>
  <si>
    <t>Results Page</t>
  </si>
  <si>
    <t>Page url</t>
  </si>
  <si>
    <t>Personal</t>
  </si>
  <si>
    <t>Greater than 0</t>
  </si>
  <si>
    <t>2A</t>
  </si>
  <si>
    <t>/personal</t>
  </si>
  <si>
    <t>Super</t>
  </si>
  <si>
    <t>2B</t>
  </si>
  <si>
    <t>/super</t>
  </si>
  <si>
    <t>Personal &amp; Super</t>
  </si>
  <si>
    <t>If both the above Personal &amp; Super Qualify</t>
  </si>
  <si>
    <t>2C</t>
  </si>
  <si>
    <t>/personalandsuper</t>
  </si>
  <si>
    <t>Wealth Creation</t>
  </si>
  <si>
    <r>
      <rPr>
        <rFont val="Arial"/>
        <color theme="1"/>
      </rPr>
      <t xml:space="preserve">If minimum Super Purchase Price is Less than $650,000 </t>
    </r>
    <r>
      <rPr>
        <rFont val="Arial"/>
        <b/>
        <color theme="1"/>
      </rPr>
      <t xml:space="preserve">AND  </t>
    </r>
    <r>
      <rPr>
        <rFont val="Arial"/>
        <color theme="1"/>
      </rPr>
      <t xml:space="preserve">(Person 1 Super Balance is Greater $70,000 </t>
    </r>
    <r>
      <rPr>
        <rFont val="Arial"/>
        <b/>
        <color theme="1"/>
      </rPr>
      <t xml:space="preserve">OR </t>
    </r>
    <r>
      <rPr>
        <rFont val="Arial"/>
        <color theme="1"/>
      </rPr>
      <t>Person 2 Super balance is Greater than $70,000)</t>
    </r>
  </si>
  <si>
    <t>2D</t>
  </si>
  <si>
    <t>/wealthcreation</t>
  </si>
  <si>
    <t>Don't Qualify</t>
  </si>
  <si>
    <t>If none of the above are true</t>
  </si>
  <si>
    <t>2E</t>
  </si>
  <si>
    <t>/dontqualify</t>
  </si>
  <si>
    <t>Min</t>
  </si>
  <si>
    <t>Max</t>
  </si>
  <si>
    <t>Default</t>
  </si>
  <si>
    <t>Step Count</t>
  </si>
  <si>
    <t>Total Home Value</t>
  </si>
  <si>
    <t>Total Home Mortgage</t>
  </si>
  <si>
    <t>Total Personal / Vehicle Loans</t>
  </si>
  <si>
    <t>Total Limit Combined Credit Cards</t>
  </si>
  <si>
    <t>Your Annual Income (Before Tax)</t>
  </si>
  <si>
    <t>Your Super Balance</t>
  </si>
  <si>
    <t>Partner Annual Income (Before Tax)</t>
  </si>
  <si>
    <t>Partner Super Balance</t>
  </si>
  <si>
    <t>SANDBOX API KEYS</t>
  </si>
  <si>
    <t>PRODUCTION API KEYS</t>
  </si>
  <si>
    <t>Personal API Key</t>
  </si>
  <si>
    <t>3607799fc2a81e0b8b8317ca347085252255d9b1</t>
  </si>
  <si>
    <t>URL</t>
  </si>
  <si>
    <t>https://nationalwealthadvisory-sandbox.pipedrive.com/</t>
  </si>
  <si>
    <t>Contact Details</t>
  </si>
  <si>
    <t>Field Type</t>
  </si>
  <si>
    <t>Name</t>
  </si>
  <si>
    <t>name</t>
  </si>
  <si>
    <t>First Name</t>
  </si>
  <si>
    <t>first_name</t>
  </si>
  <si>
    <t>Last Name</t>
  </si>
  <si>
    <t>last_name</t>
  </si>
  <si>
    <t>Phone</t>
  </si>
  <si>
    <t>phone</t>
  </si>
  <si>
    <t>Email</t>
  </si>
  <si>
    <t>email</t>
  </si>
  <si>
    <t>Address</t>
  </si>
  <si>
    <t>b3c7d42945df32034974931b168883d3bf152615</t>
  </si>
  <si>
    <t>fc93d4478c7df669c59759c9f0a326a0d5725c2a</t>
  </si>
  <si>
    <t>006327b7624d2d69c218c9f92c272a2cccdb3c4d</t>
  </si>
  <si>
    <t>3521655bf0aa3f5acdf81be3cfedec869c59a2ee</t>
  </si>
  <si>
    <t>Monetary</t>
  </si>
  <si>
    <t>3b00f08df815b6ba140edcf6c0862533b2ebae90</t>
  </si>
  <si>
    <t>9f9124d7066d9230b9f3ce48819666ffebacaf8e</t>
  </si>
  <si>
    <t>Home Value (RP Data)</t>
  </si>
  <si>
    <t>e5df0b20c29a5032b1dd9210d5ce43c52bb742b1</t>
  </si>
  <si>
    <t>2f81b6b03c4026cc96946b070fdadc4410db96f2</t>
  </si>
  <si>
    <t>f374fbf145df48a2852386f4d0396dc5110bec51</t>
  </si>
  <si>
    <t>246b1ab0102ecd288564a2ceaf6761fcaf56eed2</t>
  </si>
  <si>
    <t>1148eafa45c293d43481ee3bff5303737ab9b90d</t>
  </si>
  <si>
    <t>b6fc84f1202cc066a0226572ece7ea649eaf4349</t>
  </si>
  <si>
    <t>Usable Equity</t>
  </si>
  <si>
    <t>6bcc72d3da63fc52dee8b83905260528782ae824</t>
  </si>
  <si>
    <t>78400673f9425ac74719679c6432cbb387430dae</t>
  </si>
  <si>
    <t>4dd8b41310630bf474d746ec410afcdad7c4025d</t>
  </si>
  <si>
    <t>164c8da784b8af0a81cc192561c85380b294da2e</t>
  </si>
  <si>
    <t>a7ad25acb84471372018422d57f37346179ec321</t>
  </si>
  <si>
    <t>87378da02ac32085735d67106f4d5bb9029b917b</t>
  </si>
  <si>
    <t>0ee6396b22fbd2c249b731b664294bb8cfd1c0b7</t>
  </si>
  <si>
    <t>f20445014d2806815230ef9d9f3a33db6a859484</t>
  </si>
  <si>
    <t>d3bb94b8fccfa3d867d04f6fb76c1f475844f628</t>
  </si>
  <si>
    <t>34a77558418fcd7c48938ff23484f571da7f58b9</t>
  </si>
  <si>
    <t>01f5ba4c5eb9412849eac11196c35d33a0a9b851</t>
  </si>
  <si>
    <t>bab12bb21842bcd556840c28d28282b74b3c3343</t>
  </si>
  <si>
    <t>d6be5917dc725230fcd8a582f1c95cae34db7a76</t>
  </si>
  <si>
    <t>0124905d3a04a9dcf9f0456874dd29fd813f8c26</t>
  </si>
  <si>
    <t>Debts: HECS</t>
  </si>
  <si>
    <t>da766f50d69d1d6302f33953f807f539bb536255</t>
  </si>
  <si>
    <t>75b7fc66c28f98d8dec4cae1168ea12b2fa68519</t>
  </si>
  <si>
    <t>5dd5ca1bf8927b9f21237bc9c768a35bb210007f</t>
  </si>
  <si>
    <t>d09f40bfc029bd8409884d024affdfdae510d153</t>
  </si>
  <si>
    <t>Number of Dependents</t>
  </si>
  <si>
    <t>fb8befe11b9640f70bf9f52594042d75c10724a2</t>
  </si>
  <si>
    <t>77811a1d1cc83cf0b003b19a5f69c7180cd3f58a</t>
  </si>
  <si>
    <t>33fffc75eba04931b31a5202c7c04c227eda66df</t>
  </si>
  <si>
    <t>b563db00dad88eb3aa9abe82f3dda447903a3aea</t>
  </si>
  <si>
    <t>9b834dde76c604c43ecf480f1962cc4b80525c39</t>
  </si>
  <si>
    <t>8a60516d5393a8888ea22978c1dc63ac2322265c</t>
  </si>
  <si>
    <t>SMSF Notes</t>
  </si>
  <si>
    <t>691059cf2b459c181046380c68d499583a1ebc49</t>
  </si>
  <si>
    <t>a02d9adf303f614ca85fbdc5d45ec8899f8b0dc7</t>
  </si>
  <si>
    <t>P1: Age</t>
  </si>
  <si>
    <t>d7708bee5c00d2908c5d4ce623a0b0190ad02ee7</t>
  </si>
  <si>
    <t>d14bde598cb9a1b22048cbba594a913d30cc96fc</t>
  </si>
  <si>
    <t>P1: Income</t>
  </si>
  <si>
    <t>927514470f3380d7c80552a6c10dd83cab19b957</t>
  </si>
  <si>
    <t>8968f1c4a04af625a60fd3c158f59fbd2f08d219</t>
  </si>
  <si>
    <t>P1: Industry</t>
  </si>
  <si>
    <t>ee204222a364c74445bf786ad0be68bf14dc44c8</t>
  </si>
  <si>
    <t>db114da7dbadee301dc3bf8edfe78d960be20ff8</t>
  </si>
  <si>
    <t>P1: Job Title</t>
  </si>
  <si>
    <t>d1b615ebe6652fca0c0d3bf470737c19b2110adf</t>
  </si>
  <si>
    <t>d4fef83f3c8f9b779982dc3faf665fac77015c71</t>
  </si>
  <si>
    <t>P1: Employment Status</t>
  </si>
  <si>
    <t>c213a8f09428f0bea2c1858a0a36573fa2f27c40</t>
  </si>
  <si>
    <t>e13ed5050ef5022d9ee67f7348a8ba94811340cc</t>
  </si>
  <si>
    <t>P1: Employment Type</t>
  </si>
  <si>
    <t>831b56ed1dd435cc170b2b66dfea49a7f5343d4d</t>
  </si>
  <si>
    <t>842ebfc1ede5653bcc02024d9ffe26a249c29304</t>
  </si>
  <si>
    <t>P1: Employment Duration</t>
  </si>
  <si>
    <t>3759facc3fe88654d11800a839049342cfcdda49</t>
  </si>
  <si>
    <t>d8ca78d3199f9cad1142515db9ef8f1afd4c5632</t>
  </si>
  <si>
    <t>P1: Super Balance</t>
  </si>
  <si>
    <t>b71a06af891bdb4d0f11f0605f337ea2add2293b</t>
  </si>
  <si>
    <t>6c6ef9d84d1c70b03c61ff208ab1fe943b43796e</t>
  </si>
  <si>
    <t>P1: Super Fund Name</t>
  </si>
  <si>
    <t>be2d065d37614d8a7d25add26ddbdc80323c3ac9</t>
  </si>
  <si>
    <t>fc7dd9dce7c5ef58b64c7c5a47c35703820dd7a1</t>
  </si>
  <si>
    <t>P1: Super Fund Type</t>
  </si>
  <si>
    <t>2d2db088bd178613f09582f0feb2ad28a96ae8d8</t>
  </si>
  <si>
    <t>23f0655faecd468705195f210a3c8485116b3218</t>
  </si>
  <si>
    <t>P2: First name</t>
  </si>
  <si>
    <t>29f76f0f2a754f83252697489764f1af35ac84ff</t>
  </si>
  <si>
    <t>95d03ccc933b9bfc6488aca0814060b14de0f054</t>
  </si>
  <si>
    <t>P2: Age</t>
  </si>
  <si>
    <t>41526f5b77b63dd7eb23f2330239eb54ac9d784f</t>
  </si>
  <si>
    <t>5d7cc25b28187879d5c679269b2fb860a1f1c981</t>
  </si>
  <si>
    <t>P2: Income</t>
  </si>
  <si>
    <t>b1d01938c0db5c4f90d84a14938ee8d75380f034</t>
  </si>
  <si>
    <t>d73f4abc28325030b5ce3782a27f66a5039ac7a5</t>
  </si>
  <si>
    <t>P2: Industry</t>
  </si>
  <si>
    <t>9d3bc30354eebdd0402c3042d3d100ef5ea1d3ed</t>
  </si>
  <si>
    <t>f8f74982c850a74f539503a2a98156cb0eccd95a</t>
  </si>
  <si>
    <t>P2: Job Title</t>
  </si>
  <si>
    <t>ce2291f3fc85650d2fc460c3da7c8f569bacaccc</t>
  </si>
  <si>
    <t>P2: Employment Status</t>
  </si>
  <si>
    <t>ccb33c124431536dee9424431968978076fe7bbe</t>
  </si>
  <si>
    <t>4b7c9217055426b1600f0b3a91eed14d16db6074</t>
  </si>
  <si>
    <t>P2: Employment Type</t>
  </si>
  <si>
    <t>e58898c2ada87a149d1505ff2352965ec02770d0</t>
  </si>
  <si>
    <t>960036fc36b1f02ec99ec1b644379bd4a6f0f646</t>
  </si>
  <si>
    <t>P2: Employment Duration</t>
  </si>
  <si>
    <t>35c96b2c3bf0b3675405c46af7181786be595be0</t>
  </si>
  <si>
    <t>e81d11d71bbb9079a63f3ee5b3803ffd0c6157cb</t>
  </si>
  <si>
    <t>P2: Super Balance</t>
  </si>
  <si>
    <t>758c4c69cec242c8626c8caa77029fc718a092c3</t>
  </si>
  <si>
    <t>e6b21936831edf61b55dfeb3dbe1178ce7141b09</t>
  </si>
  <si>
    <t>P2: Super Fund Name</t>
  </si>
  <si>
    <t>2f508a3fac512cdffd4c43fefcfab6b85a61d21a</t>
  </si>
  <si>
    <t>34fb281c9b422c2d23c550232184c8da343b7202</t>
  </si>
  <si>
    <t>P2: Super Fund Type</t>
  </si>
  <si>
    <t>d5b52d7c2a3faa61287d3d116a382880be36ece3</t>
  </si>
  <si>
    <t>8c857f3b41d8065a6efefa05164f9b760edabc5c</t>
  </si>
  <si>
    <t>Number of Investment Properties</t>
  </si>
  <si>
    <t>43fcaea79b937b77b5825c70fc326f7890821533</t>
  </si>
  <si>
    <t>704ea00486f5734555cf79af55fea9170dca81fa</t>
  </si>
  <si>
    <t>IP #1 Address</t>
  </si>
  <si>
    <t>e5a85952a1bbf1fd0d118190cbe36ad9d80b74b1</t>
  </si>
  <si>
    <t>8980c283f775019443d7397625d7b02cdac9658e</t>
  </si>
  <si>
    <t>e2a15b2a7ab13ddff0ad62b46f84df76a8de00a3</t>
  </si>
  <si>
    <t>ea3c610388c63869510bf74147fc7937741bf09f</t>
  </si>
  <si>
    <t>IP #1 Mortgage</t>
  </si>
  <si>
    <t>12c536109b65ba9a984148a76d906c5105b3c5ed</t>
  </si>
  <si>
    <t>98a834aaed3da2f91fe91fdaf15bdafc810c79d2</t>
  </si>
  <si>
    <t>ecf327ceeaba1574cfd5777382d8dda228f8d3c7</t>
  </si>
  <si>
    <t>5fa05b801667efa1b11b81ff2fe4dbf2cba9425e</t>
  </si>
  <si>
    <t>IP #2 Address</t>
  </si>
  <si>
    <t>18ddc35c2ef24d17b57d5d860d5276eff09bf882</t>
  </si>
  <si>
    <t>2c1cec9143ca226c9be63dff340db69999732f73</t>
  </si>
  <si>
    <t>6f33778c1ed2de1b4cd2daad6f549ad6f795695a</t>
  </si>
  <si>
    <t>79cffd61abdea5b3baa427c0166d19d727c4c33a</t>
  </si>
  <si>
    <t>IP #2 Mortgage</t>
  </si>
  <si>
    <t>237acb118fbfdfe902a12918f3792a1183a152dc</t>
  </si>
  <si>
    <t>b8d4c26f32f7f830ff8209a2d8b6129b10fc7f72</t>
  </si>
  <si>
    <t>f85766b1af5a0f03f2f03eda524a554346cd9c2f</t>
  </si>
  <si>
    <t>97a0aea6d5afdf9a8108b3d66ec13fd8d85041c9</t>
  </si>
  <si>
    <t>IP #3 Address</t>
  </si>
  <si>
    <t>87c1d4252383956c9792a4c38457d9bf63b12ba1</t>
  </si>
  <si>
    <t>3a22613670590c9ca00094f6549a7df2473060d3</t>
  </si>
  <si>
    <t>33970215462f394a590b62a0bb403cc2c723526d</t>
  </si>
  <si>
    <t>033898aac83d212ff3d0d6c2d58f5f53a04400cc</t>
  </si>
  <si>
    <t>IP #3 Mortgage</t>
  </si>
  <si>
    <t>d112a9fa3b78f70ba4a0633fef979c8023ed0a73</t>
  </si>
  <si>
    <t>352397458c440120cfa8072ca5a0dbe71324111d</t>
  </si>
  <si>
    <t>e24b4a8cb4ba47279c65243c521b136ada9dd924</t>
  </si>
  <si>
    <t>ee448767b558c07675408d0029ed784c43891479</t>
  </si>
  <si>
    <t>IP #4 Address</t>
  </si>
  <si>
    <t>d72fc701621a0656cfc48a14bcbd4c2d97311357</t>
  </si>
  <si>
    <t>56c4d2778b7c30ecf4c4dbee5b078db40046b455</t>
  </si>
  <si>
    <t>4b2b91bd20907f8064dfee554cf317444732b475</t>
  </si>
  <si>
    <t>483922301241c8aa915093a00f76b066d858f28e</t>
  </si>
  <si>
    <t>IP #4 Mortgage</t>
  </si>
  <si>
    <t>131c0f55ac6b82b8b64205858c28115b3c3b8ee5</t>
  </si>
  <si>
    <t>a96167c9285183672459aa006219adb1109ddfdc</t>
  </si>
  <si>
    <t>6727a504ad6baef0d5af3710bf23de44978442cb</t>
  </si>
  <si>
    <t>e4d5eb9866a4c4b5101391230aa1ddbf9a120ab8</t>
  </si>
  <si>
    <t>IP #5 Address</t>
  </si>
  <si>
    <t>fec8b9544fc3775a1027cf82d474cb72eb95576b</t>
  </si>
  <si>
    <t>9dc2a735c439b9101725aad88498f369ebe35493</t>
  </si>
  <si>
    <t>361bd205356ad60aeda911f692f6730aa3af1b03</t>
  </si>
  <si>
    <t>0aadd6ec9914460c10891f693253b54560d9202d</t>
  </si>
  <si>
    <t>IP #5 Mortgage</t>
  </si>
  <si>
    <t>a1971449d942978ff8227095c54d6f956bcf6471</t>
  </si>
  <si>
    <t>4251457c987441f4fb5d48cd9fa738dd0727cdbb</t>
  </si>
  <si>
    <t>70a073d8309d6851b097142494aacf17c792f72a</t>
  </si>
  <si>
    <t>53830f10959ab06f05ce54f186dea4f7c4149023</t>
  </si>
  <si>
    <t>Lead Stage</t>
  </si>
  <si>
    <t>86151b3181eef3b61c91367c99f6b882736cb390</t>
  </si>
  <si>
    <t>992da93cedcdd9ab9f02bf10ab6333521ff7b35e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</si>
</sst>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"/>
    <numFmt numFmtId="165" formatCode="&quot;$&quot;#,##0.00"/>
    <numFmt numFmtId="166" formatCode="0.0%"/>
  </numFmts>
  <fonts count="17">
    <font>
      <sz val="10.0"/>
      <color rgb="FF000000"/>
      <name val="Arial"/>
      <scheme val="minor"/>
    </font>
    <font>
      <b/>
      <sz val="18.0"/>
      <color rgb="FFFFFFFF"/>
      <name val="Arial"/>
    </font>
    <font>
      <color theme="1"/>
      <name val="Arial"/>
    </font>
    <font>
      <sz val="11.0"/>
      <color rgb="FF0C2D3F"/>
      <name val="Roboto"/>
    </font>
    <font>
      <sz val="10.0"/>
      <color rgb="FF000000"/>
      <name val="Arial"/>
    </font>
    <font>
      <sz val="11.0"/>
      <color rgb="FF000000"/>
      <name val="Inconsolata"/>
    </font>
    <font>
      <color theme="1"/>
      <name val="Arial"/>
      <scheme val="minor"/>
    </font>
    <font>
      <sz val="9.0"/>
      <color rgb="FF000000"/>
      <name val="Arial"/>
    </font>
    <font>
      <color rgb="FF000000"/>
      <name val="Arial"/>
    </font>
    <font>
      <b/>
      <sz val="14.0"/>
      <color rgb="FFFFFFFF"/>
      <name val="Arial"/>
    </font>
    <font>
      <b/>
      <color theme="1"/>
      <name val="Arial"/>
    </font>
    <font>
      <b/>
      <sz val="14.0"/>
      <color theme="1"/>
      <name val="Arial"/>
    </font>
    <font>
      <sz val="14.0"/>
      <color theme="1"/>
      <name val="Arial"/>
    </font>
    <font>
      <sz val="14.0"/>
      <color rgb="FF666666"/>
      <name val="Swiss721bt-bold"/>
    </font>
    <font>
      <sz val="14.0"/>
      <color rgb="FF666666"/>
      <name val="Swiss721bt-light"/>
    </font>
    <font/>
    <font>
      <u/>
      <color rgb="FF1155CC"/>
      <name val="Arial"/>
    </font>
  </fonts>
  <fills count="14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  <fill>
      <patternFill patternType="solid">
        <fgColor rgb="FF4A86E8"/>
        <bgColor rgb="FF4A86E8"/>
      </patternFill>
    </fill>
    <fill>
      <patternFill patternType="solid">
        <fgColor rgb="FF3C78D8"/>
        <bgColor rgb="FF3C78D8"/>
      </patternFill>
    </fill>
    <fill>
      <patternFill patternType="solid">
        <fgColor rgb="FFFFFFFF"/>
        <bgColor rgb="FFFFFFFF"/>
      </patternFill>
    </fill>
    <fill>
      <patternFill patternType="solid">
        <fgColor rgb="FF6D9EEB"/>
        <bgColor rgb="FF6D9EEB"/>
      </patternFill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B7E1CD"/>
        <bgColor rgb="FFB7E1CD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DDE1E2"/>
        <bgColor rgb="FFDDE1E2"/>
      </patternFill>
    </fill>
    <fill>
      <patternFill patternType="solid">
        <fgColor rgb="FF0B5394"/>
        <bgColor rgb="FF0B5394"/>
      </patternFill>
    </fill>
  </fills>
  <borders count="9">
    <border/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3" fontId="1" numFmtId="0" xfId="0" applyAlignment="1" applyFill="1" applyFont="1">
      <alignment horizontal="center" readingOrder="0" vertical="center"/>
    </xf>
    <xf borderId="0" fillId="4" fontId="1" numFmtId="0" xfId="0" applyAlignment="1" applyFill="1" applyFont="1">
      <alignment horizontal="center" readingOrder="0" vertical="center"/>
    </xf>
    <xf borderId="0" fillId="5" fontId="1" numFmtId="0" xfId="0" applyAlignment="1" applyFill="1" applyFont="1">
      <alignment horizontal="center" vertical="center"/>
    </xf>
    <xf borderId="0" fillId="0" fontId="2" numFmtId="164" xfId="0" applyAlignment="1" applyFont="1" applyNumberFormat="1">
      <alignment vertical="bottom"/>
    </xf>
    <xf borderId="0" fillId="6" fontId="3" numFmtId="164" xfId="0" applyAlignment="1" applyFill="1" applyFont="1" applyNumberFormat="1">
      <alignment horizontal="left" readingOrder="0"/>
    </xf>
    <xf borderId="0" fillId="0" fontId="2" numFmtId="164" xfId="0" applyAlignment="1" applyFont="1" applyNumberFormat="1">
      <alignment horizontal="right" vertical="bottom"/>
    </xf>
    <xf borderId="0" fillId="0" fontId="2" numFmtId="0" xfId="0" applyFont="1"/>
    <xf borderId="0" fillId="0" fontId="2" numFmtId="164" xfId="0" applyFont="1" applyNumberFormat="1"/>
    <xf borderId="0" fillId="7" fontId="2" numFmtId="9" xfId="0" applyAlignment="1" applyFill="1" applyFont="1" applyNumberFormat="1">
      <alignment vertical="bottom"/>
    </xf>
    <xf borderId="0" fillId="0" fontId="2" numFmtId="0" xfId="0" applyAlignment="1" applyFont="1">
      <alignment vertical="bottom"/>
    </xf>
    <xf borderId="0" fillId="5" fontId="4" numFmtId="164" xfId="0" applyAlignment="1" applyFont="1" applyNumberFormat="1">
      <alignment horizontal="right"/>
    </xf>
    <xf borderId="0" fillId="6" fontId="3" numFmtId="0" xfId="0" applyAlignment="1" applyFont="1">
      <alignment horizontal="left" readingOrder="0"/>
    </xf>
    <xf borderId="0" fillId="7" fontId="2" numFmtId="9" xfId="0" applyAlignment="1" applyFont="1" applyNumberFormat="1">
      <alignment horizontal="right" vertical="bottom"/>
    </xf>
    <xf borderId="0" fillId="5" fontId="2" numFmtId="164" xfId="0" applyAlignment="1" applyFont="1" applyNumberFormat="1">
      <alignment readingOrder="0" vertical="bottom"/>
    </xf>
    <xf borderId="0" fillId="8" fontId="2" numFmtId="164" xfId="0" applyAlignment="1" applyFill="1" applyFont="1" applyNumberFormat="1">
      <alignment horizontal="right" vertical="bottom"/>
    </xf>
    <xf borderId="0" fillId="5" fontId="2" numFmtId="164" xfId="0" applyAlignment="1" applyFont="1" applyNumberFormat="1">
      <alignment vertical="bottom"/>
    </xf>
    <xf borderId="0" fillId="0" fontId="2" numFmtId="10" xfId="0" applyFont="1" applyNumberFormat="1"/>
    <xf borderId="0" fillId="5" fontId="2" numFmtId="0" xfId="0" applyAlignment="1" applyFont="1">
      <alignment vertical="bottom"/>
    </xf>
    <xf borderId="0" fillId="5" fontId="2" numFmtId="0" xfId="0" applyAlignment="1" applyFont="1">
      <alignment readingOrder="0" vertical="bottom"/>
    </xf>
    <xf borderId="0" fillId="5" fontId="5" numFmtId="165" xfId="0" applyFont="1" applyNumberFormat="1"/>
    <xf borderId="0" fillId="5" fontId="3" numFmtId="0" xfId="0" applyAlignment="1" applyFont="1">
      <alignment horizontal="left" readingOrder="0"/>
    </xf>
    <xf borderId="0" fillId="3" fontId="1" numFmtId="0" xfId="0" applyAlignment="1" applyFont="1">
      <alignment horizontal="center" vertical="center"/>
    </xf>
    <xf borderId="0" fillId="8" fontId="2" numFmtId="0" xfId="0" applyAlignment="1" applyFont="1">
      <alignment horizontal="right" vertical="bottom"/>
    </xf>
    <xf borderId="0" fillId="0" fontId="2" numFmtId="10" xfId="0" applyAlignment="1" applyFont="1" applyNumberFormat="1">
      <alignment horizontal="right" vertical="bottom"/>
    </xf>
    <xf borderId="0" fillId="0" fontId="2" numFmtId="166" xfId="0" applyAlignment="1" applyFont="1" applyNumberFormat="1">
      <alignment horizontal="right" vertical="bottom"/>
    </xf>
    <xf borderId="0" fillId="0" fontId="2" numFmtId="9" xfId="0" applyAlignment="1" applyFont="1" applyNumberFormat="1">
      <alignment horizontal="right" vertical="bottom"/>
    </xf>
    <xf borderId="0" fillId="8" fontId="2" numFmtId="0" xfId="0" applyAlignment="1" applyFont="1">
      <alignment vertical="bottom"/>
    </xf>
    <xf borderId="0" fillId="5" fontId="6" numFmtId="0" xfId="0" applyFont="1"/>
    <xf borderId="0" fillId="8" fontId="6" numFmtId="0" xfId="0" applyFont="1"/>
    <xf borderId="0" fillId="5" fontId="7" numFmtId="0" xfId="0" applyAlignment="1" applyFont="1">
      <alignment horizontal="left"/>
    </xf>
    <xf borderId="0" fillId="0" fontId="8" numFmtId="164" xfId="0" applyFont="1" applyNumberFormat="1"/>
    <xf borderId="0" fillId="8" fontId="2" numFmtId="164" xfId="0" applyAlignment="1" applyFont="1" applyNumberFormat="1">
      <alignment vertical="bottom"/>
    </xf>
    <xf borderId="0" fillId="5" fontId="4" numFmtId="164" xfId="0" applyFont="1" applyNumberFormat="1"/>
    <xf borderId="0" fillId="6" fontId="9" numFmtId="0" xfId="0" applyAlignment="1" applyFont="1">
      <alignment horizontal="center" readingOrder="0" vertical="center"/>
    </xf>
    <xf borderId="0" fillId="6" fontId="3" numFmtId="164" xfId="0" applyAlignment="1" applyFont="1" applyNumberFormat="1">
      <alignment horizontal="center" readingOrder="0"/>
    </xf>
    <xf borderId="1" fillId="0" fontId="2" numFmtId="164" xfId="0" applyAlignment="1" applyBorder="1" applyFont="1" applyNumberFormat="1">
      <alignment vertical="bottom"/>
    </xf>
    <xf borderId="2" fillId="0" fontId="2" numFmtId="164" xfId="0" applyAlignment="1" applyBorder="1" applyFont="1" applyNumberFormat="1">
      <alignment horizontal="right" vertical="bottom"/>
    </xf>
    <xf borderId="0" fillId="0" fontId="2" numFmtId="164" xfId="0" applyAlignment="1" applyFont="1" applyNumberFormat="1">
      <alignment horizontal="center" vertical="bottom"/>
    </xf>
    <xf borderId="3" fillId="0" fontId="2" numFmtId="164" xfId="0" applyAlignment="1" applyBorder="1" applyFont="1" applyNumberFormat="1">
      <alignment vertical="bottom"/>
    </xf>
    <xf borderId="4" fillId="9" fontId="2" numFmtId="164" xfId="0" applyAlignment="1" applyBorder="1" applyFill="1" applyFont="1" applyNumberFormat="1">
      <alignment horizontal="right" vertical="bottom"/>
    </xf>
    <xf borderId="0" fillId="7" fontId="2" numFmtId="9" xfId="0" applyAlignment="1" applyFont="1" applyNumberFormat="1">
      <alignment readingOrder="0" vertical="bottom"/>
    </xf>
    <xf borderId="5" fillId="0" fontId="2" numFmtId="164" xfId="0" applyAlignment="1" applyBorder="1" applyFont="1" applyNumberFormat="1">
      <alignment vertical="bottom"/>
    </xf>
    <xf borderId="0" fillId="0" fontId="10" numFmtId="164" xfId="0" applyAlignment="1" applyFont="1" applyNumberFormat="1">
      <alignment horizontal="center" vertical="bottom"/>
    </xf>
    <xf borderId="0" fillId="0" fontId="10" numFmtId="164" xfId="0" applyAlignment="1" applyFont="1" applyNumberFormat="1">
      <alignment horizontal="left" vertical="bottom"/>
    </xf>
    <xf borderId="5" fillId="0" fontId="2" numFmtId="0" xfId="0" applyAlignment="1" applyBorder="1" applyFont="1">
      <alignment vertical="bottom"/>
    </xf>
    <xf borderId="0" fillId="0" fontId="2" numFmtId="165" xfId="0" applyAlignment="1" applyFont="1" applyNumberFormat="1">
      <alignment vertical="bottom"/>
    </xf>
    <xf borderId="1" fillId="10" fontId="2" numFmtId="0" xfId="0" applyAlignment="1" applyBorder="1" applyFill="1" applyFont="1">
      <alignment vertical="bottom"/>
    </xf>
    <xf borderId="2" fillId="10" fontId="2" numFmtId="10" xfId="0" applyAlignment="1" applyBorder="1" applyFont="1" applyNumberFormat="1">
      <alignment horizontal="right" vertical="bottom"/>
    </xf>
    <xf borderId="2" fillId="10" fontId="2" numFmtId="9" xfId="0" applyAlignment="1" applyBorder="1" applyFont="1" applyNumberFormat="1">
      <alignment horizontal="right" vertical="bottom"/>
    </xf>
    <xf borderId="2" fillId="10" fontId="2" numFmtId="164" xfId="0" applyAlignment="1" applyBorder="1" applyFont="1" applyNumberFormat="1">
      <alignment horizontal="right" vertical="bottom"/>
    </xf>
    <xf borderId="3" fillId="10" fontId="2" numFmtId="0" xfId="0" applyAlignment="1" applyBorder="1" applyFont="1">
      <alignment vertical="bottom"/>
    </xf>
    <xf borderId="4" fillId="10" fontId="2" numFmtId="0" xfId="0" applyAlignment="1" applyBorder="1" applyFont="1">
      <alignment horizontal="right" vertical="bottom"/>
    </xf>
    <xf borderId="0" fillId="11" fontId="11" numFmtId="0" xfId="0" applyAlignment="1" applyFill="1" applyFont="1">
      <alignment horizontal="center" vertical="bottom"/>
    </xf>
    <xf borderId="0" fillId="11" fontId="12" numFmtId="0" xfId="0" applyAlignment="1" applyFont="1">
      <alignment horizontal="center" vertical="bottom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right" vertical="bottom"/>
    </xf>
    <xf borderId="0" fillId="0" fontId="2" numFmtId="165" xfId="0" applyAlignment="1" applyFont="1" applyNumberFormat="1">
      <alignment horizontal="right" vertical="bottom"/>
    </xf>
    <xf borderId="6" fillId="0" fontId="10" numFmtId="0" xfId="0" applyAlignment="1" applyBorder="1" applyFont="1">
      <alignment vertical="bottom"/>
    </xf>
    <xf borderId="7" fillId="0" fontId="10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  <xf borderId="2" fillId="0" fontId="2" numFmtId="165" xfId="0" applyAlignment="1" applyBorder="1" applyFont="1" applyNumberFormat="1">
      <alignment vertical="bottom"/>
    </xf>
    <xf borderId="2" fillId="0" fontId="2" numFmtId="0" xfId="0" applyAlignment="1" applyBorder="1" applyFont="1">
      <alignment vertical="bottom"/>
    </xf>
    <xf borderId="3" fillId="0" fontId="2" numFmtId="0" xfId="0" applyAlignment="1" applyBorder="1" applyFont="1">
      <alignment vertical="bottom"/>
    </xf>
    <xf borderId="4" fillId="0" fontId="2" numFmtId="0" xfId="0" applyAlignment="1" applyBorder="1" applyFont="1">
      <alignment vertical="bottom"/>
    </xf>
    <xf borderId="0" fillId="12" fontId="13" numFmtId="0" xfId="0" applyAlignment="1" applyFill="1" applyFont="1">
      <alignment horizontal="left" shrinkToFit="0" wrapText="1"/>
    </xf>
    <xf borderId="0" fillId="5" fontId="14" numFmtId="0" xfId="0" applyAlignment="1" applyFont="1">
      <alignment horizontal="left" shrinkToFit="0" vertical="top" wrapText="1"/>
    </xf>
    <xf borderId="6" fillId="2" fontId="1" numFmtId="0" xfId="0" applyAlignment="1" applyBorder="1" applyFont="1">
      <alignment horizontal="center"/>
    </xf>
    <xf borderId="8" fillId="0" fontId="15" numFmtId="0" xfId="0" applyBorder="1" applyFont="1"/>
    <xf borderId="7" fillId="0" fontId="15" numFmtId="0" xfId="0" applyBorder="1" applyFont="1"/>
    <xf borderId="1" fillId="0" fontId="10" numFmtId="0" xfId="0" applyBorder="1" applyFont="1"/>
    <xf borderId="0" fillId="0" fontId="10" numFmtId="0" xfId="0" applyFont="1"/>
    <xf borderId="2" fillId="0" fontId="10" numFmtId="0" xfId="0" applyBorder="1" applyFont="1"/>
    <xf borderId="0" fillId="0" fontId="2" numFmtId="9" xfId="0" applyFont="1" applyNumberFormat="1"/>
    <xf borderId="2" fillId="0" fontId="2" numFmtId="0" xfId="0" applyBorder="1" applyFont="1"/>
    <xf borderId="0" fillId="0" fontId="2" numFmtId="0" xfId="0" applyAlignment="1" applyFont="1">
      <alignment shrinkToFit="0" wrapText="1"/>
    </xf>
    <xf borderId="3" fillId="0" fontId="10" numFmtId="0" xfId="0" applyBorder="1" applyFont="1"/>
    <xf borderId="5" fillId="0" fontId="2" numFmtId="0" xfId="0" applyBorder="1" applyFont="1"/>
    <xf borderId="4" fillId="0" fontId="2" numFmtId="0" xfId="0" applyBorder="1" applyFont="1"/>
    <xf borderId="0" fillId="13" fontId="1" numFmtId="0" xfId="0" applyAlignment="1" applyFill="1" applyFont="1">
      <alignment vertical="bottom"/>
    </xf>
    <xf borderId="0" fillId="0" fontId="16" numFmtId="0" xfId="0" applyAlignment="1" applyFont="1">
      <alignment vertical="bottom"/>
    </xf>
  </cellXfs>
  <cellStyles count="1">
    <cellStyle xfId="0" name="Normal" builtinId="0"/>
  </cellStyles>
  <dxfs count="3"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nationalwealthadvisory-sandbox.pipedrive.com/" TargetMode="External"/><Relationship Id="rId2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3.0"/>
    <col customWidth="1" min="2" max="2" width="30.5"/>
    <col customWidth="1" min="3" max="3" width="14.75"/>
    <col customWidth="1" min="4" max="4" width="6.25"/>
    <col customWidth="1" min="5" max="5" width="50.88"/>
    <col customWidth="1" min="6" max="6" width="9.38"/>
    <col customWidth="1" min="7" max="7" width="5.38"/>
    <col customWidth="1" min="8" max="8" width="33.0"/>
    <col customWidth="1" min="9" max="9" width="9.88"/>
    <col customWidth="1" min="10" max="10" width="31.63"/>
    <col customWidth="1" min="11" max="11" width="33.5"/>
  </cols>
  <sheetData>
    <row r="1" ht="24.0" customHeight="1">
      <c r="A1" s="1" t="s">
        <v>0</v>
      </c>
      <c r="B1" s="2" t="s">
        <v>1</v>
      </c>
      <c r="C1" s="1"/>
      <c r="E1" s="1" t="s">
        <v>2</v>
      </c>
      <c r="H1" s="1" t="s">
        <v>3</v>
      </c>
      <c r="J1" s="3" t="s">
        <v>4</v>
      </c>
      <c r="K1" s="4"/>
    </row>
    <row r="2" ht="15.75" customHeight="1">
      <c r="A2" s="5" t="s">
        <v>5</v>
      </c>
      <c r="B2" s="6" t="s">
        <v>6</v>
      </c>
      <c r="C2" s="7">
        <v>300000.0</v>
      </c>
      <c r="E2" s="8" t="s">
        <v>7</v>
      </c>
      <c r="F2" s="9">
        <f>C6-C7</f>
        <v>920000</v>
      </c>
      <c r="H2" s="8" t="s">
        <v>8</v>
      </c>
      <c r="I2" s="9">
        <f>F17-I7</f>
        <v>192600</v>
      </c>
    </row>
    <row r="3" ht="15.75" customHeight="1">
      <c r="A3" s="5" t="s">
        <v>9</v>
      </c>
      <c r="B3" s="6" t="s">
        <v>10</v>
      </c>
      <c r="C3" s="10">
        <v>0.4</v>
      </c>
      <c r="E3" s="11" t="s">
        <v>11</v>
      </c>
      <c r="F3" s="12">
        <f>(C7*($I$14/12)*(power(sum(1+($I$14/12)),$I$23))/((power(sum(1+($I$14/12)),$I$23))-1))*12</f>
        <v>10522.62075</v>
      </c>
      <c r="H3" s="8" t="s">
        <v>12</v>
      </c>
      <c r="I3" s="9">
        <f>(F31*(C3-F33)+F29-F30)</f>
        <v>237600</v>
      </c>
    </row>
    <row r="4" ht="15.75" customHeight="1">
      <c r="A4" s="11" t="s">
        <v>13</v>
      </c>
      <c r="B4" s="13" t="s">
        <v>14</v>
      </c>
      <c r="C4" s="14">
        <v>0.0</v>
      </c>
      <c r="H4" s="8" t="s">
        <v>15</v>
      </c>
      <c r="I4" s="9">
        <f>I3-I2</f>
        <v>45000</v>
      </c>
    </row>
    <row r="5" ht="27.75" customHeight="1">
      <c r="A5" s="15" t="s">
        <v>16</v>
      </c>
      <c r="B5" s="15" t="s">
        <v>17</v>
      </c>
      <c r="C5" s="16">
        <v>0.0</v>
      </c>
      <c r="E5" s="1" t="s">
        <v>18</v>
      </c>
    </row>
    <row r="6" ht="22.5" customHeight="1">
      <c r="A6" s="17" t="s">
        <v>19</v>
      </c>
      <c r="B6" s="15" t="s">
        <v>20</v>
      </c>
      <c r="C6" s="16">
        <v>1070000.0</v>
      </c>
      <c r="E6" s="11" t="s">
        <v>21</v>
      </c>
      <c r="F6" s="9">
        <f t="shared" ref="F6:F7" si="1">C24+C29+C33+C37+C41</f>
        <v>0</v>
      </c>
      <c r="H6" s="1" t="s">
        <v>22</v>
      </c>
      <c r="K6" s="18"/>
    </row>
    <row r="7" ht="15.75" customHeight="1">
      <c r="A7" s="19" t="s">
        <v>23</v>
      </c>
      <c r="B7" s="20" t="s">
        <v>24</v>
      </c>
      <c r="C7" s="16">
        <v>150000.0</v>
      </c>
      <c r="E7" s="8" t="s">
        <v>25</v>
      </c>
      <c r="F7" s="9">
        <f t="shared" si="1"/>
        <v>0</v>
      </c>
      <c r="H7" s="8" t="s">
        <v>26</v>
      </c>
      <c r="I7" s="9">
        <f>(C2*C3)+(C2*C3*I18)</f>
        <v>128400</v>
      </c>
      <c r="L7" s="21"/>
    </row>
    <row r="8" ht="15.75" customHeight="1">
      <c r="A8" s="19" t="s">
        <v>27</v>
      </c>
      <c r="B8" s="20" t="s">
        <v>28</v>
      </c>
      <c r="C8" s="16">
        <v>0.0</v>
      </c>
      <c r="E8" s="8" t="s">
        <v>29</v>
      </c>
      <c r="F8" s="9">
        <f>F6-F7</f>
        <v>0</v>
      </c>
      <c r="H8" s="8" t="s">
        <v>30</v>
      </c>
      <c r="I8" s="9">
        <f>(F22/12)/($I$15/12)/(power((1+($I$15/12)),$I$23))*((power((1+($I$15/12)),$I$23))-1)</f>
        <v>496514.6923</v>
      </c>
    </row>
    <row r="9" ht="15.75" customHeight="1">
      <c r="A9" s="19" t="s">
        <v>31</v>
      </c>
      <c r="B9" s="20" t="s">
        <v>32</v>
      </c>
      <c r="C9" s="16">
        <v>60000.0</v>
      </c>
      <c r="E9" s="8" t="s">
        <v>33</v>
      </c>
      <c r="F9" s="12">
        <f>(F7*($I$16/12)*(power(sum(1+($I$16/12)),$I$23))/((power(sum(1+($I$16/12)),$I$23))-1))*12</f>
        <v>0</v>
      </c>
      <c r="H9" s="8" t="s">
        <v>34</v>
      </c>
      <c r="I9" s="9">
        <f>I8-I7</f>
        <v>368114.6923</v>
      </c>
    </row>
    <row r="10" ht="15.75" customHeight="1">
      <c r="A10" s="19" t="s">
        <v>35</v>
      </c>
      <c r="B10" s="20" t="s">
        <v>36</v>
      </c>
      <c r="C10" s="16">
        <v>40000.0</v>
      </c>
      <c r="E10" s="8" t="s">
        <v>37</v>
      </c>
      <c r="F10" s="9">
        <f>(F7*($I$17/12)*(power(sum(1+($I$17/12)),$I$23))/((power(sum(1+($I$17/12)),$I$23))-1))*12</f>
        <v>0</v>
      </c>
    </row>
    <row r="11" ht="15.75" customHeight="1">
      <c r="A11" s="19" t="s">
        <v>38</v>
      </c>
      <c r="B11" s="20" t="s">
        <v>39</v>
      </c>
      <c r="C11" s="16">
        <v>0.0</v>
      </c>
      <c r="E11" s="8" t="s">
        <v>40</v>
      </c>
      <c r="F11" s="9">
        <f>(C26+C31+C35+C39+C43)*I24</f>
        <v>0</v>
      </c>
    </row>
    <row r="12" ht="15.75" customHeight="1">
      <c r="A12" s="19" t="s">
        <v>41</v>
      </c>
      <c r="B12" s="20" t="s">
        <v>42</v>
      </c>
      <c r="C12" s="16">
        <v>18000.0</v>
      </c>
    </row>
    <row r="13" ht="25.5" customHeight="1">
      <c r="A13" s="19" t="s">
        <v>43</v>
      </c>
      <c r="B13" s="22" t="s">
        <v>44</v>
      </c>
      <c r="C13" s="16">
        <v>2000.0</v>
      </c>
      <c r="E13" s="1" t="s">
        <v>45</v>
      </c>
      <c r="H13" s="23" t="s">
        <v>46</v>
      </c>
    </row>
    <row r="14" ht="15.75" customHeight="1">
      <c r="A14" s="19" t="s">
        <v>47</v>
      </c>
      <c r="B14" s="22" t="s">
        <v>47</v>
      </c>
      <c r="C14" s="24" t="s">
        <v>48</v>
      </c>
      <c r="E14" s="8" t="s">
        <v>49</v>
      </c>
      <c r="F14" s="9">
        <f>(I7*($I$17/12)*(power(sum(1+($I$17/12)),$I$23))/((power(sum(1+($I$17/12)),$I$23))-1))*12</f>
        <v>12406.9389</v>
      </c>
      <c r="H14" s="11" t="s">
        <v>50</v>
      </c>
      <c r="I14" s="25">
        <v>0.05</v>
      </c>
    </row>
    <row r="15" ht="15.75" customHeight="1">
      <c r="A15" s="19" t="s">
        <v>51</v>
      </c>
      <c r="B15" s="22" t="s">
        <v>52</v>
      </c>
      <c r="C15" s="16">
        <v>65000.0</v>
      </c>
      <c r="E15" s="8" t="s">
        <v>53</v>
      </c>
      <c r="F15" s="9">
        <f>(C2*I19)/52*I24</f>
        <v>13701.92308</v>
      </c>
      <c r="H15" s="11" t="s">
        <v>54</v>
      </c>
      <c r="I15" s="25">
        <v>0.08</v>
      </c>
    </row>
    <row r="16" ht="15.75" customHeight="1">
      <c r="A16" s="19" t="s">
        <v>55</v>
      </c>
      <c r="B16" s="22" t="s">
        <v>56</v>
      </c>
      <c r="C16" s="16">
        <v>45000.0</v>
      </c>
      <c r="E16" s="8" t="s">
        <v>57</v>
      </c>
      <c r="F16" s="9">
        <f>I7*I18</f>
        <v>8988</v>
      </c>
      <c r="H16" s="11" t="s">
        <v>58</v>
      </c>
      <c r="I16" s="25">
        <v>0.055</v>
      </c>
    </row>
    <row r="17" ht="15.75" customHeight="1">
      <c r="A17" s="19" t="s">
        <v>59</v>
      </c>
      <c r="B17" s="22" t="s">
        <v>60</v>
      </c>
      <c r="C17" s="16">
        <v>65000.0</v>
      </c>
      <c r="E17" s="8" t="s">
        <v>61</v>
      </c>
      <c r="F17" s="9">
        <f>C2+(C2*I18)</f>
        <v>321000</v>
      </c>
      <c r="H17" s="8" t="s">
        <v>62</v>
      </c>
      <c r="I17" s="18">
        <v>0.085</v>
      </c>
    </row>
    <row r="18" ht="15.75" customHeight="1">
      <c r="A18" s="19" t="s">
        <v>63</v>
      </c>
      <c r="B18" s="22" t="s">
        <v>64</v>
      </c>
      <c r="C18" s="16">
        <v>65000.0</v>
      </c>
      <c r="H18" s="11" t="s">
        <v>65</v>
      </c>
      <c r="I18" s="26">
        <v>0.07</v>
      </c>
    </row>
    <row r="19" ht="24.75" customHeight="1">
      <c r="A19" s="19" t="s">
        <v>66</v>
      </c>
      <c r="B19" s="22" t="s">
        <v>67</v>
      </c>
      <c r="C19" s="24">
        <v>45.0</v>
      </c>
      <c r="E19" s="1" t="s">
        <v>68</v>
      </c>
      <c r="H19" s="11" t="s">
        <v>69</v>
      </c>
      <c r="I19" s="25">
        <v>0.0475</v>
      </c>
    </row>
    <row r="20" ht="15.75" customHeight="1">
      <c r="A20" s="19" t="s">
        <v>70</v>
      </c>
      <c r="B20" s="22" t="s">
        <v>71</v>
      </c>
      <c r="C20" s="24">
        <v>35.0</v>
      </c>
      <c r="E20" s="11" t="s">
        <v>72</v>
      </c>
      <c r="F20" s="9">
        <f>C8*52</f>
        <v>0</v>
      </c>
      <c r="H20" s="11" t="s">
        <v>73</v>
      </c>
      <c r="I20" s="25">
        <v>0.035</v>
      </c>
    </row>
    <row r="21" ht="15.75" customHeight="1">
      <c r="A21" s="19" t="s">
        <v>74</v>
      </c>
      <c r="B21" s="22" t="s">
        <v>75</v>
      </c>
      <c r="C21" s="24">
        <v>0.0</v>
      </c>
      <c r="E21" s="8" t="s">
        <v>76</v>
      </c>
      <c r="F21" s="9">
        <v>36732.0</v>
      </c>
      <c r="H21" s="11" t="s">
        <v>77</v>
      </c>
      <c r="I21" s="27">
        <v>0.9</v>
      </c>
    </row>
    <row r="22" ht="15.75" customHeight="1">
      <c r="E22" s="8" t="s">
        <v>78</v>
      </c>
      <c r="F22" s="9">
        <f>F27-F28-F25</f>
        <v>45986.17112</v>
      </c>
      <c r="H22" s="11" t="s">
        <v>79</v>
      </c>
      <c r="I22" s="27">
        <v>0.9</v>
      </c>
    </row>
    <row r="23" ht="24.75" customHeight="1">
      <c r="A23" s="1" t="s">
        <v>18</v>
      </c>
      <c r="E23" s="11" t="s">
        <v>80</v>
      </c>
      <c r="F23" s="7">
        <v>11592.0</v>
      </c>
      <c r="H23" s="11" t="s">
        <v>81</v>
      </c>
      <c r="I23" s="8">
        <v>300.0</v>
      </c>
    </row>
    <row r="24" ht="15.75" customHeight="1">
      <c r="A24" s="19" t="s">
        <v>82</v>
      </c>
      <c r="B24" s="22" t="s">
        <v>83</v>
      </c>
      <c r="C24" s="16"/>
      <c r="E24" s="11" t="s">
        <v>84</v>
      </c>
      <c r="F24" s="7">
        <v>5092.0</v>
      </c>
      <c r="H24" s="11" t="s">
        <v>85</v>
      </c>
      <c r="I24" s="8">
        <v>50.0</v>
      </c>
    </row>
    <row r="25" ht="15.75" customHeight="1">
      <c r="A25" s="19" t="s">
        <v>86</v>
      </c>
      <c r="B25" s="22" t="s">
        <v>87</v>
      </c>
      <c r="C25" s="16"/>
      <c r="E25" s="11" t="s">
        <v>88</v>
      </c>
      <c r="F25" s="9">
        <f>F23+F24</f>
        <v>16684</v>
      </c>
    </row>
    <row r="26" ht="15.75" customHeight="1">
      <c r="A26" s="19" t="s">
        <v>89</v>
      </c>
      <c r="B26" s="22" t="s">
        <v>90</v>
      </c>
      <c r="C26" s="16"/>
      <c r="E26" s="11" t="s">
        <v>91</v>
      </c>
      <c r="F26" s="9">
        <f>C15+C16</f>
        <v>110000</v>
      </c>
    </row>
    <row r="27" ht="15.75" customHeight="1">
      <c r="A27" s="19"/>
      <c r="B27" s="19"/>
      <c r="C27" s="28"/>
      <c r="E27" s="11" t="s">
        <v>92</v>
      </c>
      <c r="F27" s="9">
        <f>F26+((F11+F15)*I22)</f>
        <v>122331.7308</v>
      </c>
    </row>
    <row r="28" ht="15.75" customHeight="1">
      <c r="A28" s="29"/>
      <c r="B28" s="29"/>
      <c r="C28" s="30"/>
      <c r="E28" s="11" t="s">
        <v>93</v>
      </c>
      <c r="F28" s="9">
        <f>F3+F10+F14+F20+F21</f>
        <v>59661.55965</v>
      </c>
    </row>
    <row r="29" ht="15.75" customHeight="1">
      <c r="A29" s="19" t="s">
        <v>94</v>
      </c>
      <c r="B29" s="22" t="s">
        <v>95</v>
      </c>
      <c r="C29" s="16"/>
      <c r="E29" s="8" t="s">
        <v>96</v>
      </c>
      <c r="F29" s="9">
        <f>(C9+C10+C11)*C4</f>
        <v>0</v>
      </c>
    </row>
    <row r="30" ht="15.75" customHeight="1">
      <c r="A30" s="19" t="s">
        <v>97</v>
      </c>
      <c r="B30" s="22" t="s">
        <v>98</v>
      </c>
      <c r="C30" s="16"/>
      <c r="E30" s="8" t="s">
        <v>99</v>
      </c>
      <c r="F30" s="9">
        <f>C12+C13</f>
        <v>20000</v>
      </c>
    </row>
    <row r="31" ht="15.75" customHeight="1">
      <c r="A31" s="19" t="s">
        <v>100</v>
      </c>
      <c r="B31" s="22" t="s">
        <v>101</v>
      </c>
      <c r="C31" s="16"/>
      <c r="E31" s="31" t="s">
        <v>102</v>
      </c>
      <c r="F31" s="9">
        <f>C6+C24+C29+C33+C37+C41+(C2*I21)</f>
        <v>1340000</v>
      </c>
    </row>
    <row r="32" ht="15.75" customHeight="1">
      <c r="A32" s="19"/>
      <c r="B32" s="19"/>
      <c r="C32" s="28"/>
      <c r="E32" s="8" t="s">
        <v>103</v>
      </c>
      <c r="F32" s="32">
        <f>C7+C25+C30+C34+C38+C42+I7</f>
        <v>278400</v>
      </c>
    </row>
    <row r="33" ht="15.75" customHeight="1">
      <c r="A33" s="19" t="s">
        <v>104</v>
      </c>
      <c r="B33" s="22" t="s">
        <v>105</v>
      </c>
      <c r="C33" s="16"/>
      <c r="E33" s="8" t="s">
        <v>106</v>
      </c>
      <c r="F33" s="18">
        <f>F32/F31</f>
        <v>0.207761194</v>
      </c>
    </row>
    <row r="34" ht="15.75" customHeight="1">
      <c r="A34" s="19" t="s">
        <v>107</v>
      </c>
      <c r="B34" s="22" t="s">
        <v>108</v>
      </c>
      <c r="C34" s="16"/>
    </row>
    <row r="35" ht="15.75" customHeight="1">
      <c r="A35" s="19" t="s">
        <v>109</v>
      </c>
      <c r="B35" s="22" t="s">
        <v>110</v>
      </c>
      <c r="C35" s="16"/>
    </row>
    <row r="36" ht="15.75" customHeight="1">
      <c r="A36" s="19"/>
      <c r="B36" s="19"/>
      <c r="C36" s="33"/>
    </row>
    <row r="37" ht="15.75" customHeight="1">
      <c r="A37" s="19" t="s">
        <v>111</v>
      </c>
      <c r="B37" s="22" t="s">
        <v>112</v>
      </c>
      <c r="C37" s="16"/>
    </row>
    <row r="38" ht="15.75" customHeight="1">
      <c r="A38" s="19" t="s">
        <v>113</v>
      </c>
      <c r="B38" s="22" t="s">
        <v>114</v>
      </c>
      <c r="C38" s="16"/>
      <c r="G38" s="34"/>
    </row>
    <row r="39" ht="15.75" customHeight="1">
      <c r="A39" s="19" t="s">
        <v>115</v>
      </c>
      <c r="B39" s="22" t="s">
        <v>116</v>
      </c>
      <c r="C39" s="16"/>
    </row>
    <row r="40" ht="15.75" customHeight="1">
      <c r="A40" s="19"/>
      <c r="B40" s="19"/>
      <c r="C40" s="33"/>
    </row>
    <row r="41" ht="15.75" customHeight="1">
      <c r="A41" s="19" t="s">
        <v>117</v>
      </c>
      <c r="B41" s="22" t="s">
        <v>118</v>
      </c>
      <c r="C41" s="16"/>
    </row>
    <row r="42" ht="15.75" customHeight="1">
      <c r="A42" s="19" t="s">
        <v>119</v>
      </c>
      <c r="B42" s="22" t="s">
        <v>120</v>
      </c>
      <c r="C42" s="16"/>
      <c r="G42" s="34"/>
    </row>
    <row r="43" ht="15.75" customHeight="1">
      <c r="A43" s="19" t="s">
        <v>121</v>
      </c>
      <c r="B43" s="22" t="s">
        <v>122</v>
      </c>
      <c r="C43" s="16"/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>
      <c r="E52" s="11"/>
      <c r="F52" s="7"/>
    </row>
    <row r="53" ht="15.75" customHeight="1">
      <c r="E53" s="11"/>
      <c r="F53" s="11"/>
    </row>
    <row r="54" ht="15.75" customHeight="1">
      <c r="E54" s="11"/>
      <c r="F54" s="7"/>
    </row>
    <row r="55" ht="15.75" customHeight="1">
      <c r="E55" s="11"/>
      <c r="F55" s="34"/>
    </row>
    <row r="56" ht="15.75" customHeight="1">
      <c r="E56" s="11"/>
      <c r="F56" s="7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E1:F1"/>
    <mergeCell ref="H1:I1"/>
    <mergeCell ref="E5:F5"/>
    <mergeCell ref="H6:I6"/>
    <mergeCell ref="E13:F13"/>
    <mergeCell ref="H13:I13"/>
    <mergeCell ref="E19:F19"/>
    <mergeCell ref="A23:C23"/>
  </mergeCells>
  <conditionalFormatting sqref="I4">
    <cfRule type="cellIs" dxfId="0" priority="1" operator="lessThan">
      <formula>0</formula>
    </cfRule>
  </conditionalFormatting>
  <conditionalFormatting sqref="I4">
    <cfRule type="cellIs" dxfId="1" priority="2" operator="greaterThanOrEqual">
      <formula>0</formula>
    </cfRule>
  </conditionalFormatting>
  <conditionalFormatting sqref="I9">
    <cfRule type="cellIs" dxfId="1" priority="3" operator="greaterThanOrEqual">
      <formula>0</formula>
    </cfRule>
  </conditionalFormatting>
  <conditionalFormatting sqref="I9">
    <cfRule type="cellIs" dxfId="0" priority="4" operator="lessThan">
      <formula>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6.75"/>
    <col customWidth="1" min="2" max="3" width="22.38"/>
    <col customWidth="1" min="4" max="4" width="28.25"/>
    <col customWidth="1" min="5" max="5" width="26.75"/>
    <col customWidth="1" min="6" max="6" width="6.13"/>
    <col customWidth="1" min="7" max="7" width="10.0"/>
  </cols>
  <sheetData>
    <row r="1" ht="24.75" customHeight="1">
      <c r="A1" s="1" t="s">
        <v>0</v>
      </c>
      <c r="C1" s="35" t="s">
        <v>4</v>
      </c>
      <c r="D1" s="1" t="s">
        <v>123</v>
      </c>
      <c r="F1" s="11"/>
      <c r="G1" s="11"/>
    </row>
    <row r="2" ht="15.75" customHeight="1">
      <c r="A2" s="5" t="s">
        <v>5</v>
      </c>
      <c r="B2" s="7">
        <v>670000.0</v>
      </c>
      <c r="C2" s="36" t="s">
        <v>124</v>
      </c>
      <c r="D2" s="37" t="s">
        <v>125</v>
      </c>
      <c r="E2" s="38">
        <f>(B2-(B2*B5))+B25+(B2*B23)</f>
        <v>309250</v>
      </c>
      <c r="F2" s="5"/>
      <c r="G2" s="5"/>
    </row>
    <row r="3" ht="15.75" customHeight="1">
      <c r="A3" s="5" t="s">
        <v>126</v>
      </c>
      <c r="B3" s="7">
        <v>250000.0</v>
      </c>
      <c r="C3" s="39"/>
      <c r="D3" s="37" t="s">
        <v>127</v>
      </c>
      <c r="E3" s="38">
        <f>B4-(B4*B20)</f>
        <v>387000</v>
      </c>
      <c r="F3" s="5"/>
      <c r="G3" s="5"/>
    </row>
    <row r="4" ht="15.75" customHeight="1">
      <c r="A4" s="5" t="s">
        <v>128</v>
      </c>
      <c r="B4" s="7">
        <v>430000.0</v>
      </c>
      <c r="C4" s="39"/>
      <c r="D4" s="40" t="s">
        <v>129</v>
      </c>
      <c r="E4" s="41">
        <f>E3-E2</f>
        <v>77750</v>
      </c>
      <c r="F4" s="5"/>
      <c r="G4" s="5"/>
    </row>
    <row r="5" ht="15.75" customHeight="1">
      <c r="A5" s="5" t="s">
        <v>9</v>
      </c>
      <c r="B5" s="42">
        <v>0.58</v>
      </c>
      <c r="C5" s="36" t="s">
        <v>130</v>
      </c>
      <c r="D5" s="43"/>
      <c r="E5" s="43"/>
      <c r="F5" s="5"/>
      <c r="G5" s="5"/>
    </row>
    <row r="6" ht="24.75" customHeight="1">
      <c r="A6" s="11"/>
      <c r="D6" s="1" t="s">
        <v>131</v>
      </c>
      <c r="F6" s="44"/>
      <c r="G6" s="44"/>
    </row>
    <row r="7" ht="24.0" customHeight="1">
      <c r="A7" s="1" t="s">
        <v>132</v>
      </c>
      <c r="D7" s="37" t="s">
        <v>26</v>
      </c>
      <c r="E7" s="38">
        <f>B2*B5</f>
        <v>388600</v>
      </c>
    </row>
    <row r="8" ht="15.75" customHeight="1">
      <c r="A8" s="45" t="s">
        <v>133</v>
      </c>
      <c r="B8" s="7">
        <f>B3*B17</f>
        <v>26250</v>
      </c>
      <c r="C8" s="11"/>
      <c r="D8" s="37" t="s">
        <v>134</v>
      </c>
      <c r="E8" s="38">
        <f>B10</f>
        <v>25259</v>
      </c>
      <c r="F8" s="11"/>
      <c r="G8" s="11"/>
    </row>
    <row r="9" ht="15.75" customHeight="1">
      <c r="A9" s="45" t="s">
        <v>135</v>
      </c>
      <c r="B9" s="7">
        <f>B2*B18</f>
        <v>31825</v>
      </c>
      <c r="C9" s="11"/>
      <c r="D9" s="37" t="s">
        <v>136</v>
      </c>
      <c r="E9" s="38">
        <f>(B13/12)/(B24/12)/12/(power((1+(B24/12)),B26))*((power((1+(B24/12)),B26))-1)</f>
        <v>20229.47576</v>
      </c>
      <c r="F9" s="11"/>
      <c r="G9" s="11"/>
    </row>
    <row r="10" ht="15.75" customHeight="1">
      <c r="A10" s="45" t="s">
        <v>137</v>
      </c>
      <c r="B10" s="7">
        <f>E7*B21</f>
        <v>25259</v>
      </c>
      <c r="C10" s="11"/>
      <c r="D10" s="40" t="s">
        <v>138</v>
      </c>
      <c r="E10" s="41">
        <f>E9-E8</f>
        <v>-5029.524241</v>
      </c>
      <c r="F10" s="11"/>
      <c r="G10" s="11"/>
    </row>
    <row r="11" ht="15.75" customHeight="1">
      <c r="A11" s="45" t="s">
        <v>139</v>
      </c>
      <c r="B11" s="7">
        <f>(B8+(B9*B19))-B10</f>
        <v>26451</v>
      </c>
      <c r="C11" s="11"/>
      <c r="D11" s="11"/>
      <c r="E11" s="11"/>
      <c r="F11" s="11"/>
      <c r="G11" s="11"/>
    </row>
    <row r="12" ht="15.75" customHeight="1">
      <c r="A12" s="45" t="s">
        <v>140</v>
      </c>
      <c r="B12" s="7">
        <f>B11*B22</f>
        <v>3967.65</v>
      </c>
      <c r="C12" s="11"/>
      <c r="D12" s="11"/>
      <c r="E12" s="11"/>
      <c r="F12" s="11"/>
      <c r="G12" s="11"/>
    </row>
    <row r="13" ht="15.75" customHeight="1">
      <c r="A13" s="45" t="s">
        <v>78</v>
      </c>
      <c r="B13" s="7">
        <f>B11-B12</f>
        <v>22483.35</v>
      </c>
      <c r="C13" s="11"/>
      <c r="D13" s="11"/>
      <c r="E13" s="11"/>
      <c r="F13" s="11"/>
      <c r="G13" s="11"/>
    </row>
    <row r="14" ht="15.75" customHeight="1">
      <c r="A14" s="46"/>
      <c r="B14" s="46"/>
      <c r="C14" s="11"/>
      <c r="D14" s="11"/>
      <c r="E14" s="11"/>
      <c r="F14" s="11"/>
      <c r="G14" s="11"/>
    </row>
    <row r="15" ht="15.75" customHeight="1">
      <c r="C15" s="11"/>
      <c r="D15" s="11"/>
      <c r="E15" s="11"/>
      <c r="F15" s="11"/>
      <c r="G15" s="11"/>
    </row>
    <row r="16" ht="21.75" customHeight="1">
      <c r="A16" s="23" t="s">
        <v>141</v>
      </c>
      <c r="C16" s="11"/>
      <c r="D16" s="47"/>
      <c r="E16" s="11"/>
      <c r="F16" s="11"/>
      <c r="G16" s="11"/>
    </row>
    <row r="17" ht="15.75" customHeight="1">
      <c r="A17" s="48" t="s">
        <v>142</v>
      </c>
      <c r="B17" s="49">
        <v>0.105</v>
      </c>
      <c r="C17" s="11"/>
      <c r="D17" s="11"/>
      <c r="E17" s="11"/>
      <c r="F17" s="11"/>
      <c r="G17" s="11"/>
    </row>
    <row r="18" ht="15.75" customHeight="1">
      <c r="A18" s="48" t="s">
        <v>143</v>
      </c>
      <c r="B18" s="49">
        <v>0.0475</v>
      </c>
      <c r="C18" s="11"/>
      <c r="D18" s="11"/>
      <c r="E18" s="11"/>
      <c r="F18" s="11"/>
      <c r="G18" s="11"/>
    </row>
    <row r="19" ht="15.75" customHeight="1">
      <c r="A19" s="48" t="s">
        <v>79</v>
      </c>
      <c r="B19" s="50">
        <v>0.8</v>
      </c>
      <c r="C19" s="11"/>
      <c r="D19" s="11"/>
      <c r="E19" s="11"/>
      <c r="F19" s="11"/>
      <c r="G19" s="11"/>
    </row>
    <row r="20" ht="15.75" customHeight="1">
      <c r="A20" s="48" t="s">
        <v>144</v>
      </c>
      <c r="B20" s="50">
        <v>0.1</v>
      </c>
      <c r="C20" s="11"/>
      <c r="D20" s="11"/>
      <c r="E20" s="11"/>
      <c r="F20" s="11"/>
      <c r="G20" s="11"/>
    </row>
    <row r="21" ht="15.75" customHeight="1">
      <c r="A21" s="48" t="s">
        <v>145</v>
      </c>
      <c r="B21" s="49">
        <v>0.065</v>
      </c>
      <c r="C21" s="11"/>
      <c r="D21" s="11"/>
      <c r="E21" s="11"/>
      <c r="F21" s="11"/>
      <c r="G21" s="11"/>
    </row>
    <row r="22" ht="15.75" customHeight="1">
      <c r="A22" s="48" t="s">
        <v>146</v>
      </c>
      <c r="B22" s="50">
        <v>0.15</v>
      </c>
      <c r="C22" s="11"/>
      <c r="D22" s="11"/>
      <c r="E22" s="11"/>
      <c r="F22" s="11"/>
      <c r="G22" s="11"/>
    </row>
    <row r="23" ht="15.75" customHeight="1">
      <c r="A23" s="48" t="s">
        <v>73</v>
      </c>
      <c r="B23" s="49">
        <v>0.035</v>
      </c>
      <c r="C23" s="11"/>
      <c r="D23" s="11"/>
      <c r="E23" s="11"/>
      <c r="F23" s="11"/>
      <c r="G23" s="11"/>
    </row>
    <row r="24" ht="15.75" customHeight="1">
      <c r="A24" s="48" t="s">
        <v>147</v>
      </c>
      <c r="B24" s="50">
        <v>0.08</v>
      </c>
      <c r="C24" s="11"/>
      <c r="D24" s="11"/>
      <c r="E24" s="11"/>
      <c r="F24" s="11"/>
      <c r="G24" s="11"/>
    </row>
    <row r="25" ht="15.75" customHeight="1">
      <c r="A25" s="48" t="s">
        <v>148</v>
      </c>
      <c r="B25" s="51">
        <v>4400.0</v>
      </c>
      <c r="C25" s="11"/>
      <c r="D25" s="11"/>
      <c r="E25" s="11"/>
      <c r="F25" s="11"/>
      <c r="G25" s="11"/>
    </row>
    <row r="26" ht="15.75" customHeight="1">
      <c r="A26" s="52" t="s">
        <v>149</v>
      </c>
      <c r="B26" s="53">
        <v>300.0</v>
      </c>
      <c r="C26" s="11"/>
      <c r="D26" s="11"/>
      <c r="E26" s="11"/>
      <c r="F26" s="11"/>
      <c r="G26" s="11"/>
    </row>
    <row r="27" ht="15.75" customHeight="1">
      <c r="C27" s="11"/>
      <c r="D27" s="11"/>
      <c r="E27" s="11"/>
      <c r="F27" s="11"/>
      <c r="G27" s="11"/>
    </row>
    <row r="28" ht="15.75" customHeight="1">
      <c r="C28" s="11"/>
      <c r="D28" s="11"/>
      <c r="E28" s="11"/>
      <c r="F28" s="11"/>
      <c r="G28" s="11"/>
    </row>
    <row r="29" ht="15.75" customHeight="1">
      <c r="C29" s="11"/>
      <c r="D29" s="11"/>
      <c r="E29" s="11"/>
      <c r="F29" s="11"/>
      <c r="G29" s="11"/>
    </row>
    <row r="30" ht="15.75" customHeight="1">
      <c r="C30" s="11"/>
      <c r="D30" s="11"/>
      <c r="E30" s="11"/>
      <c r="F30" s="11"/>
      <c r="G30" s="11"/>
    </row>
    <row r="31" ht="15.75" customHeight="1">
      <c r="C31" s="11"/>
      <c r="D31" s="11"/>
      <c r="E31" s="11"/>
      <c r="F31" s="11"/>
      <c r="G31" s="11"/>
    </row>
    <row r="32" ht="15.75" customHeight="1">
      <c r="C32" s="11"/>
      <c r="D32" s="11"/>
      <c r="E32" s="11"/>
      <c r="F32" s="11"/>
      <c r="G32" s="11"/>
    </row>
    <row r="33" ht="15.75" customHeight="1">
      <c r="C33" s="11"/>
      <c r="D33" s="11"/>
      <c r="E33" s="11"/>
      <c r="F33" s="11"/>
      <c r="G33" s="11"/>
    </row>
    <row r="34" ht="15.75" customHeight="1">
      <c r="C34" s="11"/>
      <c r="D34" s="11"/>
      <c r="E34" s="11"/>
      <c r="F34" s="11"/>
      <c r="G34" s="11"/>
    </row>
    <row r="35" ht="15.75" customHeight="1">
      <c r="C35" s="11"/>
      <c r="D35" s="11"/>
      <c r="E35" s="11"/>
      <c r="F35" s="11"/>
      <c r="G35" s="11"/>
    </row>
    <row r="36" ht="15.75" customHeight="1">
      <c r="C36" s="11"/>
      <c r="D36" s="11"/>
      <c r="E36" s="11"/>
      <c r="F36" s="11"/>
      <c r="G36" s="11"/>
    </row>
    <row r="37" ht="15.75" customHeight="1">
      <c r="C37" s="11"/>
      <c r="D37" s="11"/>
      <c r="E37" s="11"/>
      <c r="F37" s="11"/>
      <c r="G37" s="11"/>
    </row>
    <row r="38" ht="15.75" customHeight="1">
      <c r="C38" s="11"/>
      <c r="D38" s="11"/>
      <c r="E38" s="11"/>
      <c r="F38" s="11"/>
      <c r="G38" s="11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B1"/>
    <mergeCell ref="D1:E1"/>
    <mergeCell ref="D6:E6"/>
    <mergeCell ref="A7:B7"/>
    <mergeCell ref="A16:B16"/>
  </mergeCells>
  <conditionalFormatting sqref="E10">
    <cfRule type="cellIs" dxfId="2" priority="1" operator="greaterThanOrEqual">
      <formula>0</formula>
    </cfRule>
  </conditionalFormatting>
  <conditionalFormatting sqref="E10">
    <cfRule type="cellIs" dxfId="0" priority="2" operator="lessThan">
      <formula>0</formula>
    </cfRule>
  </conditionalFormatting>
  <conditionalFormatting sqref="E4">
    <cfRule type="cellIs" dxfId="2" priority="3" operator="greaterThanOrEqual">
      <formula>0</formula>
    </cfRule>
  </conditionalFormatting>
  <conditionalFormatting sqref="E4">
    <cfRule type="cellIs" dxfId="0" priority="4" operator="lessThan">
      <formula>0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4.63"/>
    <col customWidth="1" min="7" max="7" width="16.88"/>
  </cols>
  <sheetData>
    <row r="1" ht="15.75" customHeight="1">
      <c r="A1" s="54" t="s">
        <v>150</v>
      </c>
    </row>
    <row r="2" ht="15.7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15.75" customHeight="1">
      <c r="A3" s="11"/>
      <c r="B3" s="11"/>
      <c r="C3" s="55" t="s">
        <v>151</v>
      </c>
    </row>
    <row r="4" ht="15.75" customHeight="1">
      <c r="A4" s="11"/>
      <c r="B4" s="56" t="s">
        <v>152</v>
      </c>
      <c r="C4" s="56" t="s">
        <v>153</v>
      </c>
      <c r="D4" s="56" t="s">
        <v>154</v>
      </c>
      <c r="E4" s="56" t="s">
        <v>155</v>
      </c>
      <c r="F4" s="56" t="s">
        <v>156</v>
      </c>
      <c r="G4" s="56" t="s">
        <v>157</v>
      </c>
      <c r="H4" s="56" t="s">
        <v>158</v>
      </c>
      <c r="I4" s="56" t="s">
        <v>159</v>
      </c>
      <c r="J4" s="56" t="s">
        <v>160</v>
      </c>
      <c r="K4" s="56" t="s">
        <v>161</v>
      </c>
      <c r="L4" s="56" t="s">
        <v>162</v>
      </c>
      <c r="M4" s="56" t="s">
        <v>163</v>
      </c>
    </row>
    <row r="5" ht="15.75" customHeight="1">
      <c r="A5" s="56" t="s">
        <v>164</v>
      </c>
      <c r="B5" s="57">
        <v>0.0</v>
      </c>
      <c r="C5" s="58">
        <v>2145.0</v>
      </c>
      <c r="D5" s="58">
        <v>2312.0</v>
      </c>
      <c r="E5" s="58">
        <v>2532.0</v>
      </c>
      <c r="F5" s="58">
        <v>2831.0</v>
      </c>
      <c r="G5" s="58">
        <v>3061.0</v>
      </c>
      <c r="H5" s="58">
        <v>3467.0</v>
      </c>
      <c r="I5" s="58">
        <v>3623.0</v>
      </c>
      <c r="J5" s="58">
        <v>3783.0</v>
      </c>
      <c r="K5" s="58">
        <v>4211.0</v>
      </c>
      <c r="L5" s="58">
        <v>4777.0</v>
      </c>
      <c r="M5" s="58">
        <v>4948.0</v>
      </c>
    </row>
    <row r="6" ht="15.75" customHeight="1">
      <c r="A6" s="56" t="s">
        <v>164</v>
      </c>
      <c r="B6" s="57">
        <v>1.0</v>
      </c>
      <c r="C6" s="58">
        <v>2461.0</v>
      </c>
      <c r="D6" s="58">
        <v>2628.0</v>
      </c>
      <c r="E6" s="58">
        <v>2847.0</v>
      </c>
      <c r="F6" s="58">
        <v>3146.0</v>
      </c>
      <c r="G6" s="58">
        <v>3376.0</v>
      </c>
      <c r="H6" s="58">
        <v>3782.0</v>
      </c>
      <c r="I6" s="58">
        <v>3938.0</v>
      </c>
      <c r="J6" s="58">
        <v>4098.0</v>
      </c>
      <c r="K6" s="58">
        <v>4526.0</v>
      </c>
      <c r="L6" s="58">
        <v>5092.0</v>
      </c>
      <c r="M6" s="58">
        <v>5262.0</v>
      </c>
    </row>
    <row r="7" ht="15.75" customHeight="1">
      <c r="A7" s="56" t="s">
        <v>164</v>
      </c>
      <c r="B7" s="57">
        <v>2.0</v>
      </c>
      <c r="C7" s="58">
        <v>2717.0</v>
      </c>
      <c r="D7" s="58">
        <v>2883.0</v>
      </c>
      <c r="E7" s="58">
        <v>3101.0</v>
      </c>
      <c r="F7" s="58">
        <v>3398.0</v>
      </c>
      <c r="G7" s="58">
        <v>3627.0</v>
      </c>
      <c r="H7" s="58">
        <v>4030.0</v>
      </c>
      <c r="I7" s="58">
        <v>4185.0</v>
      </c>
      <c r="J7" s="58">
        <v>4344.0</v>
      </c>
      <c r="K7" s="58">
        <v>4769.0</v>
      </c>
      <c r="L7" s="58">
        <v>5331.0</v>
      </c>
      <c r="M7" s="58">
        <v>5501.0</v>
      </c>
    </row>
    <row r="8" ht="15.75" customHeight="1">
      <c r="A8" s="56" t="s">
        <v>164</v>
      </c>
      <c r="B8" s="57">
        <v>3.0</v>
      </c>
      <c r="C8" s="58">
        <v>2981.0</v>
      </c>
      <c r="D8" s="58">
        <v>3148.0</v>
      </c>
      <c r="E8" s="58">
        <v>3368.0</v>
      </c>
      <c r="F8" s="58">
        <v>3667.0</v>
      </c>
      <c r="G8" s="58">
        <v>3898.0</v>
      </c>
      <c r="H8" s="58">
        <v>4305.0</v>
      </c>
      <c r="I8" s="58">
        <v>4461.0</v>
      </c>
      <c r="J8" s="58">
        <v>4622.0</v>
      </c>
      <c r="K8" s="58">
        <v>5051.0</v>
      </c>
      <c r="L8" s="58">
        <v>5617.0</v>
      </c>
      <c r="M8" s="58">
        <v>5788.0</v>
      </c>
    </row>
    <row r="9" ht="15.75" customHeight="1">
      <c r="A9" s="56" t="s">
        <v>164</v>
      </c>
      <c r="B9" s="57">
        <v>4.0</v>
      </c>
      <c r="C9" s="58">
        <v>3244.0</v>
      </c>
      <c r="D9" s="58">
        <v>3413.0</v>
      </c>
      <c r="E9" s="58">
        <v>3635.0</v>
      </c>
      <c r="F9" s="58">
        <v>3937.0</v>
      </c>
      <c r="G9" s="58">
        <v>4170.0</v>
      </c>
      <c r="H9" s="58">
        <v>4580.0</v>
      </c>
      <c r="I9" s="58">
        <v>4738.0</v>
      </c>
      <c r="J9" s="58">
        <v>4899.0</v>
      </c>
      <c r="K9" s="58">
        <v>5332.0</v>
      </c>
      <c r="L9" s="58">
        <v>5903.0</v>
      </c>
      <c r="M9" s="58">
        <v>6076.0</v>
      </c>
    </row>
    <row r="10" ht="15.75" customHeight="1">
      <c r="A10" s="11"/>
      <c r="B10" s="11" t="s">
        <v>165</v>
      </c>
      <c r="C10" s="58">
        <v>264.0</v>
      </c>
      <c r="D10" s="58">
        <v>265.0</v>
      </c>
      <c r="E10" s="58">
        <v>267.0</v>
      </c>
      <c r="F10" s="58">
        <v>270.0</v>
      </c>
      <c r="G10" s="58">
        <v>272.0</v>
      </c>
      <c r="H10" s="58">
        <v>275.0</v>
      </c>
      <c r="I10" s="58">
        <v>276.0</v>
      </c>
      <c r="J10" s="58">
        <v>278.0</v>
      </c>
      <c r="K10" s="58">
        <v>281.0</v>
      </c>
      <c r="L10" s="58">
        <v>286.0</v>
      </c>
      <c r="M10" s="58">
        <v>288.0</v>
      </c>
    </row>
    <row r="11" ht="15.7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ht="15.75" customHeight="1">
      <c r="A12" s="11"/>
      <c r="B12" s="11"/>
      <c r="C12" s="55" t="s">
        <v>151</v>
      </c>
    </row>
    <row r="13" ht="15.75" customHeight="1">
      <c r="A13" s="11"/>
      <c r="B13" s="56" t="s">
        <v>152</v>
      </c>
      <c r="C13" s="56" t="s">
        <v>153</v>
      </c>
      <c r="D13" s="56" t="s">
        <v>154</v>
      </c>
      <c r="E13" s="56" t="s">
        <v>155</v>
      </c>
      <c r="F13" s="56" t="s">
        <v>156</v>
      </c>
      <c r="G13" s="56" t="s">
        <v>157</v>
      </c>
      <c r="H13" s="56" t="s">
        <v>158</v>
      </c>
      <c r="I13" s="56" t="s">
        <v>159</v>
      </c>
      <c r="J13" s="56" t="s">
        <v>160</v>
      </c>
      <c r="K13" s="56" t="s">
        <v>161</v>
      </c>
      <c r="L13" s="56" t="s">
        <v>162</v>
      </c>
      <c r="M13" s="56" t="s">
        <v>163</v>
      </c>
    </row>
    <row r="14" ht="15.75" customHeight="1">
      <c r="A14" s="56" t="s">
        <v>166</v>
      </c>
      <c r="B14" s="57">
        <v>0.0</v>
      </c>
      <c r="C14" s="57">
        <v>1192.0</v>
      </c>
      <c r="D14" s="57">
        <v>1359.0</v>
      </c>
      <c r="E14" s="57">
        <v>1579.0</v>
      </c>
      <c r="F14" s="57">
        <v>1878.0</v>
      </c>
      <c r="G14" s="57">
        <v>2108.0</v>
      </c>
      <c r="H14" s="57">
        <v>2514.0</v>
      </c>
      <c r="I14" s="57">
        <v>2670.0</v>
      </c>
      <c r="J14" s="57">
        <v>2830.0</v>
      </c>
      <c r="K14" s="57">
        <v>3259.0</v>
      </c>
      <c r="L14" s="57">
        <v>3824.0</v>
      </c>
      <c r="M14" s="57">
        <v>3995.0</v>
      </c>
    </row>
    <row r="15" ht="15.75" customHeight="1">
      <c r="A15" s="56" t="s">
        <v>166</v>
      </c>
      <c r="B15" s="57">
        <v>1.0</v>
      </c>
      <c r="C15" s="57">
        <v>1595.0</v>
      </c>
      <c r="D15" s="57">
        <v>1763.0</v>
      </c>
      <c r="E15" s="57">
        <v>1984.0</v>
      </c>
      <c r="F15" s="57">
        <v>2285.0</v>
      </c>
      <c r="G15" s="57">
        <v>2517.0</v>
      </c>
      <c r="H15" s="57">
        <v>2925.0</v>
      </c>
      <c r="I15" s="57">
        <v>3082.0</v>
      </c>
      <c r="J15" s="57">
        <v>3243.0</v>
      </c>
      <c r="K15" s="57">
        <v>3674.0</v>
      </c>
      <c r="L15" s="57">
        <v>4243.0</v>
      </c>
      <c r="M15" s="57">
        <v>4415.0</v>
      </c>
    </row>
    <row r="16" ht="15.75" customHeight="1">
      <c r="A16" s="56" t="s">
        <v>166</v>
      </c>
      <c r="B16" s="57">
        <v>2.0</v>
      </c>
      <c r="C16" s="57">
        <v>1973.0</v>
      </c>
      <c r="D16" s="57">
        <v>2141.0</v>
      </c>
      <c r="E16" s="57">
        <v>2361.0</v>
      </c>
      <c r="F16" s="57">
        <v>2660.0</v>
      </c>
      <c r="G16" s="57">
        <v>2891.0</v>
      </c>
      <c r="H16" s="57">
        <v>3298.0</v>
      </c>
      <c r="I16" s="57">
        <v>3454.0</v>
      </c>
      <c r="J16" s="57">
        <v>3615.0</v>
      </c>
      <c r="K16" s="57">
        <v>4044.0</v>
      </c>
      <c r="L16" s="57">
        <v>4611.0</v>
      </c>
      <c r="M16" s="57">
        <v>4782.0</v>
      </c>
    </row>
    <row r="17" ht="15.75" customHeight="1">
      <c r="A17" s="56" t="s">
        <v>166</v>
      </c>
      <c r="B17" s="57">
        <v>3.0</v>
      </c>
      <c r="C17" s="57">
        <v>1939.0</v>
      </c>
      <c r="D17" s="57">
        <v>2106.0</v>
      </c>
      <c r="E17" s="57">
        <v>2324.0</v>
      </c>
      <c r="F17" s="57">
        <v>2623.0</v>
      </c>
      <c r="G17" s="57">
        <v>2853.0</v>
      </c>
      <c r="H17" s="57">
        <v>3258.0</v>
      </c>
      <c r="I17" s="57">
        <v>3413.0</v>
      </c>
      <c r="J17" s="57">
        <v>3572.0</v>
      </c>
      <c r="K17" s="57">
        <v>4000.0</v>
      </c>
      <c r="L17" s="57">
        <v>4563.0</v>
      </c>
      <c r="M17" s="57">
        <v>4734.0</v>
      </c>
    </row>
    <row r="18" ht="15.75" customHeight="1">
      <c r="A18" s="56" t="s">
        <v>166</v>
      </c>
      <c r="B18" s="57">
        <v>4.0</v>
      </c>
      <c r="C18" s="57">
        <v>1939.0</v>
      </c>
      <c r="D18" s="57">
        <v>2106.0</v>
      </c>
      <c r="E18" s="57">
        <v>2324.0</v>
      </c>
      <c r="F18" s="57">
        <v>2623.0</v>
      </c>
      <c r="G18" s="57">
        <v>2853.0</v>
      </c>
      <c r="H18" s="57">
        <v>3258.0</v>
      </c>
      <c r="I18" s="57">
        <v>3413.0</v>
      </c>
      <c r="J18" s="57">
        <v>3572.0</v>
      </c>
      <c r="K18" s="57">
        <v>4000.0</v>
      </c>
      <c r="L18" s="57">
        <v>4563.0</v>
      </c>
      <c r="M18" s="57">
        <v>4734.0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M1"/>
    <mergeCell ref="C3:M3"/>
    <mergeCell ref="C12:M12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4.75"/>
    <col customWidth="1" min="2" max="2" width="27.88"/>
  </cols>
  <sheetData>
    <row r="1" ht="15.75" customHeight="1">
      <c r="A1" s="59" t="s">
        <v>47</v>
      </c>
      <c r="B1" s="60" t="s">
        <v>167</v>
      </c>
    </row>
    <row r="2" ht="15.75" customHeight="1">
      <c r="A2" s="61" t="s">
        <v>48</v>
      </c>
      <c r="B2" s="62" t="s">
        <v>164</v>
      </c>
    </row>
    <row r="3" ht="15.75" customHeight="1">
      <c r="A3" s="61" t="s">
        <v>168</v>
      </c>
      <c r="B3" s="62" t="s">
        <v>164</v>
      </c>
    </row>
    <row r="4" ht="15.75" customHeight="1">
      <c r="A4" s="61" t="s">
        <v>166</v>
      </c>
      <c r="B4" s="63" t="s">
        <v>166</v>
      </c>
    </row>
    <row r="5" ht="15.75" customHeight="1">
      <c r="A5" s="61" t="s">
        <v>169</v>
      </c>
      <c r="B5" s="63" t="s">
        <v>166</v>
      </c>
    </row>
    <row r="6" ht="15.75" customHeight="1">
      <c r="A6" s="61" t="s">
        <v>170</v>
      </c>
      <c r="B6" s="63" t="s">
        <v>166</v>
      </c>
    </row>
    <row r="7" ht="15.75" customHeight="1">
      <c r="A7" s="64" t="s">
        <v>171</v>
      </c>
      <c r="B7" s="65" t="s">
        <v>166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6.75"/>
    <col customWidth="1" min="2" max="2" width="58.25"/>
  </cols>
  <sheetData>
    <row r="1" ht="15.75" customHeight="1">
      <c r="A1" s="66" t="s">
        <v>172</v>
      </c>
      <c r="B1" s="66" t="s">
        <v>173</v>
      </c>
    </row>
    <row r="2" ht="15.75" customHeight="1">
      <c r="A2" s="67" t="s">
        <v>174</v>
      </c>
      <c r="B2" s="67" t="s">
        <v>175</v>
      </c>
    </row>
    <row r="3" ht="15.75" customHeight="1">
      <c r="A3" s="67" t="s">
        <v>176</v>
      </c>
      <c r="B3" s="67" t="s">
        <v>177</v>
      </c>
    </row>
    <row r="4" ht="15.75" customHeight="1">
      <c r="A4" s="67" t="s">
        <v>178</v>
      </c>
      <c r="B4" s="67" t="s">
        <v>179</v>
      </c>
    </row>
    <row r="5" ht="15.75" customHeight="1">
      <c r="A5" s="67" t="s">
        <v>180</v>
      </c>
      <c r="B5" s="67" t="s">
        <v>181</v>
      </c>
    </row>
    <row r="6" ht="15.75" customHeight="1">
      <c r="A6" s="67" t="s">
        <v>182</v>
      </c>
      <c r="B6" s="67" t="s">
        <v>183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0.88"/>
    <col customWidth="1" min="3" max="3" width="12.38"/>
    <col customWidth="1" min="4" max="4" width="11.75"/>
    <col customWidth="1" min="5" max="5" width="14.0"/>
    <col customWidth="1" min="9" max="9" width="14.75"/>
  </cols>
  <sheetData>
    <row r="1" ht="15.75" customHeight="1">
      <c r="A1" s="68" t="s">
        <v>184</v>
      </c>
      <c r="B1" s="69"/>
      <c r="C1" s="69"/>
      <c r="D1" s="69"/>
      <c r="E1" s="69"/>
      <c r="F1" s="69"/>
      <c r="G1" s="69"/>
      <c r="H1" s="69"/>
      <c r="I1" s="70"/>
    </row>
    <row r="2" ht="15.75" customHeight="1">
      <c r="A2" s="71"/>
      <c r="B2" s="72" t="s">
        <v>5</v>
      </c>
      <c r="C2" s="72" t="s">
        <v>185</v>
      </c>
      <c r="D2" s="72" t="s">
        <v>15</v>
      </c>
      <c r="E2" s="72" t="s">
        <v>34</v>
      </c>
      <c r="F2" s="72" t="s">
        <v>186</v>
      </c>
      <c r="G2" s="72"/>
      <c r="H2" s="72" t="s">
        <v>187</v>
      </c>
      <c r="I2" s="73" t="s">
        <v>188</v>
      </c>
    </row>
    <row r="3" ht="15.75" customHeight="1">
      <c r="A3" s="71" t="s">
        <v>189</v>
      </c>
      <c r="B3" s="9">
        <v>450000.0</v>
      </c>
      <c r="C3" s="74">
        <v>0.85</v>
      </c>
      <c r="D3" s="8" t="s">
        <v>190</v>
      </c>
      <c r="E3" s="8" t="s">
        <v>190</v>
      </c>
      <c r="F3" s="8" t="b">
        <v>1</v>
      </c>
      <c r="H3" s="8" t="s">
        <v>191</v>
      </c>
      <c r="I3" s="75" t="s">
        <v>192</v>
      </c>
    </row>
    <row r="4" ht="15.75" customHeight="1">
      <c r="A4" s="71" t="s">
        <v>193</v>
      </c>
      <c r="B4" s="9">
        <v>650000.0</v>
      </c>
      <c r="C4" s="74">
        <v>0.65</v>
      </c>
      <c r="D4" s="8" t="s">
        <v>190</v>
      </c>
      <c r="E4" s="8" t="s">
        <v>190</v>
      </c>
      <c r="F4" s="8" t="b">
        <v>1</v>
      </c>
      <c r="H4" s="8" t="s">
        <v>194</v>
      </c>
      <c r="I4" s="75" t="s">
        <v>195</v>
      </c>
    </row>
    <row r="5" ht="15.75" customHeight="1">
      <c r="A5" s="71" t="s">
        <v>196</v>
      </c>
      <c r="B5" s="8" t="s">
        <v>197</v>
      </c>
      <c r="F5" s="8" t="b">
        <v>1</v>
      </c>
      <c r="G5" s="8"/>
      <c r="H5" s="8" t="s">
        <v>198</v>
      </c>
      <c r="I5" s="75" t="s">
        <v>199</v>
      </c>
    </row>
    <row r="6" ht="15.75" customHeight="1">
      <c r="A6" s="71" t="s">
        <v>200</v>
      </c>
      <c r="B6" s="76" t="s">
        <v>201</v>
      </c>
      <c r="F6" s="8" t="b">
        <v>1</v>
      </c>
      <c r="G6" s="8"/>
      <c r="H6" s="8" t="s">
        <v>202</v>
      </c>
      <c r="I6" s="75" t="s">
        <v>203</v>
      </c>
    </row>
    <row r="7" ht="15.75" customHeight="1">
      <c r="A7" s="77" t="s">
        <v>204</v>
      </c>
      <c r="B7" s="78" t="s">
        <v>205</v>
      </c>
      <c r="C7" s="78"/>
      <c r="D7" s="78"/>
      <c r="E7" s="78"/>
      <c r="F7" s="78" t="b">
        <v>1</v>
      </c>
      <c r="G7" s="78"/>
      <c r="H7" s="78" t="s">
        <v>206</v>
      </c>
      <c r="I7" s="79" t="s">
        <v>207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B5:E5"/>
    <mergeCell ref="B6:E6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7.63"/>
    <col customWidth="1" min="3" max="3" width="14.0"/>
  </cols>
  <sheetData>
    <row r="1" ht="15.75" customHeight="1"/>
    <row r="2" ht="15.75" customHeight="1">
      <c r="B2" s="8" t="s">
        <v>208</v>
      </c>
      <c r="C2" s="8" t="s">
        <v>209</v>
      </c>
      <c r="D2" s="8" t="s">
        <v>210</v>
      </c>
      <c r="E2" s="8" t="s">
        <v>211</v>
      </c>
    </row>
    <row r="3" ht="15.75" customHeight="1">
      <c r="A3" s="8" t="s">
        <v>212</v>
      </c>
      <c r="B3" s="9">
        <v>200000.0</v>
      </c>
      <c r="C3" s="9">
        <v>3000000.0</v>
      </c>
      <c r="D3" s="9">
        <v>200000.0</v>
      </c>
      <c r="E3" s="9">
        <v>20000.0</v>
      </c>
    </row>
    <row r="4" ht="15.75" customHeight="1">
      <c r="A4" s="8" t="s">
        <v>213</v>
      </c>
      <c r="B4" s="9">
        <v>0.0</v>
      </c>
      <c r="C4" s="9" t="s">
        <v>212</v>
      </c>
      <c r="D4" s="9">
        <v>0.0</v>
      </c>
      <c r="E4" s="9">
        <v>10000.0</v>
      </c>
    </row>
    <row r="5" ht="15.75" customHeight="1">
      <c r="A5" s="8" t="s">
        <v>214</v>
      </c>
      <c r="B5" s="9">
        <v>0.0</v>
      </c>
      <c r="C5" s="9">
        <v>200000.0</v>
      </c>
      <c r="D5" s="9">
        <v>0.0</v>
      </c>
      <c r="E5" s="9">
        <v>5000.0</v>
      </c>
    </row>
    <row r="6" ht="15.75" customHeight="1">
      <c r="A6" s="8" t="s">
        <v>215</v>
      </c>
      <c r="B6" s="9">
        <v>0.0</v>
      </c>
      <c r="C6" s="9">
        <v>100000.0</v>
      </c>
      <c r="D6" s="9">
        <v>0.0</v>
      </c>
      <c r="E6" s="9">
        <v>1000.0</v>
      </c>
    </row>
    <row r="7" ht="15.75" customHeight="1">
      <c r="A7" s="8" t="s">
        <v>216</v>
      </c>
      <c r="B7" s="9">
        <v>0.0</v>
      </c>
      <c r="C7" s="9">
        <v>400000.0</v>
      </c>
      <c r="D7" s="9">
        <v>0.0</v>
      </c>
      <c r="E7" s="9">
        <v>5000.0</v>
      </c>
    </row>
    <row r="8" ht="15.75" customHeight="1">
      <c r="A8" s="8" t="s">
        <v>217</v>
      </c>
      <c r="B8" s="9">
        <v>0.0</v>
      </c>
      <c r="C8" s="9">
        <v>500000.0</v>
      </c>
      <c r="D8" s="9">
        <v>0.0</v>
      </c>
      <c r="E8" s="9">
        <v>5000.0</v>
      </c>
    </row>
    <row r="9" ht="15.75" customHeight="1">
      <c r="A9" s="8" t="s">
        <v>218</v>
      </c>
      <c r="B9" s="9">
        <v>0.0</v>
      </c>
      <c r="C9" s="9">
        <v>400000.0</v>
      </c>
      <c r="D9" s="9">
        <v>0.0</v>
      </c>
      <c r="E9" s="9">
        <v>5000.0</v>
      </c>
    </row>
    <row r="10" ht="15.75" customHeight="1">
      <c r="A10" s="8" t="s">
        <v>219</v>
      </c>
      <c r="B10" s="9">
        <v>0.0</v>
      </c>
      <c r="C10" s="9">
        <v>500000.0</v>
      </c>
      <c r="D10" s="9">
        <v>0.0</v>
      </c>
      <c r="E10" s="9">
        <v>5000.0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5.5"/>
    <col customWidth="1" min="2" max="2" width="41.0"/>
    <col customWidth="1" min="3" max="3" width="37.88"/>
  </cols>
  <sheetData>
    <row r="1" ht="15.75" customHeight="1">
      <c r="A1" s="80"/>
      <c r="B1" s="80" t="s">
        <v>220</v>
      </c>
      <c r="C1" s="80" t="s">
        <v>221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ht="15.7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ht="15.75" customHeight="1">
      <c r="A3" s="11" t="s">
        <v>222</v>
      </c>
      <c r="B3" s="11" t="s">
        <v>223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ht="15.75" customHeight="1">
      <c r="A4" s="11" t="s">
        <v>224</v>
      </c>
      <c r="B4" s="81" t="s">
        <v>225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ht="15.7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ht="15.75" customHeight="1">
      <c r="A6" s="11" t="s">
        <v>226</v>
      </c>
      <c r="B6" s="11"/>
      <c r="C6" s="11"/>
      <c r="D6" s="11" t="s">
        <v>227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ht="15.75" customHeight="1">
      <c r="A7" s="11" t="s">
        <v>228</v>
      </c>
      <c r="B7" s="11" t="s">
        <v>229</v>
      </c>
      <c r="C7" s="11" t="s">
        <v>229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ht="15.75" customHeight="1">
      <c r="A8" s="11" t="s">
        <v>230</v>
      </c>
      <c r="B8" s="11" t="s">
        <v>231</v>
      </c>
      <c r="C8" s="11" t="s">
        <v>231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ht="15.75" customHeight="1">
      <c r="A9" s="11" t="s">
        <v>232</v>
      </c>
      <c r="B9" s="11" t="s">
        <v>233</v>
      </c>
      <c r="C9" s="11" t="s">
        <v>233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ht="15.75" customHeight="1">
      <c r="A10" s="11" t="s">
        <v>234</v>
      </c>
      <c r="B10" s="11" t="s">
        <v>235</v>
      </c>
      <c r="C10" s="11" t="s">
        <v>235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ht="15.75" customHeight="1">
      <c r="A11" s="11" t="s">
        <v>236</v>
      </c>
      <c r="B11" s="11" t="s">
        <v>237</v>
      </c>
      <c r="C11" s="11" t="s">
        <v>237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ht="15.75" customHeight="1">
      <c r="A12" s="11" t="s">
        <v>238</v>
      </c>
      <c r="B12" s="11" t="s">
        <v>239</v>
      </c>
      <c r="C12" s="11" t="s">
        <v>240</v>
      </c>
      <c r="D12" s="11" t="s">
        <v>238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ht="15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ht="15.75" customHeight="1">
      <c r="A14" s="11" t="s">
        <v>6</v>
      </c>
      <c r="B14" s="11" t="s">
        <v>241</v>
      </c>
      <c r="C14" s="11" t="s">
        <v>242</v>
      </c>
      <c r="D14" s="11" t="s">
        <v>243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ht="15.75" customHeight="1">
      <c r="A15" s="11" t="s">
        <v>124</v>
      </c>
      <c r="B15" s="11" t="s">
        <v>244</v>
      </c>
      <c r="C15" s="11" t="s">
        <v>245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ht="15.75" customHeight="1">
      <c r="A17" s="11" t="s">
        <v>246</v>
      </c>
      <c r="B17" s="11" t="s">
        <v>247</v>
      </c>
      <c r="C17" s="11" t="s">
        <v>248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ht="15.75" customHeight="1">
      <c r="A18" s="11" t="s">
        <v>19</v>
      </c>
      <c r="B18" s="11" t="s">
        <v>249</v>
      </c>
      <c r="C18" s="11" t="s">
        <v>250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ht="15.75" customHeight="1">
      <c r="A19" s="11" t="s">
        <v>23</v>
      </c>
      <c r="B19" s="11" t="s">
        <v>251</v>
      </c>
      <c r="C19" s="11" t="s">
        <v>252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ht="15.75" customHeight="1">
      <c r="A20" s="11" t="s">
        <v>253</v>
      </c>
      <c r="B20" s="11" t="s">
        <v>254</v>
      </c>
      <c r="C20" s="11" t="s">
        <v>255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ht="15.75" customHeight="1">
      <c r="A21" s="11" t="s">
        <v>28</v>
      </c>
      <c r="B21" s="11" t="s">
        <v>256</v>
      </c>
      <c r="C21" s="11" t="s">
        <v>257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ht="15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ht="15.75" customHeight="1">
      <c r="A23" s="11" t="s">
        <v>31</v>
      </c>
      <c r="B23" s="11" t="s">
        <v>258</v>
      </c>
      <c r="C23" s="11" t="s">
        <v>259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ht="15.75" customHeight="1">
      <c r="A24" s="11" t="s">
        <v>35</v>
      </c>
      <c r="B24" s="11" t="s">
        <v>260</v>
      </c>
      <c r="C24" s="11" t="s">
        <v>261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ht="15.75" customHeight="1">
      <c r="A25" s="11" t="s">
        <v>38</v>
      </c>
      <c r="B25" s="11" t="s">
        <v>262</v>
      </c>
      <c r="C25" s="11" t="s">
        <v>263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ht="15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ht="15.75" customHeight="1">
      <c r="A27" s="11" t="s">
        <v>41</v>
      </c>
      <c r="B27" s="11" t="s">
        <v>264</v>
      </c>
      <c r="C27" s="11" t="s">
        <v>265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ht="15.75" customHeight="1">
      <c r="A28" s="11" t="s">
        <v>43</v>
      </c>
      <c r="B28" s="11" t="s">
        <v>266</v>
      </c>
      <c r="C28" s="11" t="s">
        <v>267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ht="15.75" customHeight="1">
      <c r="A29" s="11" t="s">
        <v>268</v>
      </c>
      <c r="B29" s="11" t="s">
        <v>269</v>
      </c>
      <c r="C29" s="11" t="s">
        <v>270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ht="15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ht="15.75" customHeight="1">
      <c r="A31" s="11" t="s">
        <v>47</v>
      </c>
      <c r="B31" s="11" t="s">
        <v>271</v>
      </c>
      <c r="C31" s="11" t="s">
        <v>272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ht="15.75" customHeight="1">
      <c r="A32" s="11" t="s">
        <v>273</v>
      </c>
      <c r="B32" s="11" t="s">
        <v>274</v>
      </c>
      <c r="C32" s="11" t="s">
        <v>275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ht="15.75" customHeight="1">
      <c r="A33" s="11" t="s">
        <v>128</v>
      </c>
      <c r="B33" s="11" t="s">
        <v>276</v>
      </c>
      <c r="C33" s="11" t="s">
        <v>277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ht="15.75" customHeight="1">
      <c r="A34" s="11" t="s">
        <v>151</v>
      </c>
      <c r="B34" s="11" t="s">
        <v>278</v>
      </c>
      <c r="C34" s="11" t="s">
        <v>279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ht="15.75" customHeight="1">
      <c r="A35" s="11" t="s">
        <v>280</v>
      </c>
      <c r="B35" s="11" t="s">
        <v>281</v>
      </c>
      <c r="C35" s="11" t="s">
        <v>282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ht="15.75" customHeight="1">
      <c r="A37" s="11" t="s">
        <v>283</v>
      </c>
      <c r="B37" s="11" t="s">
        <v>284</v>
      </c>
      <c r="C37" s="11" t="s">
        <v>285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ht="15.75" customHeight="1">
      <c r="A38" s="11" t="s">
        <v>286</v>
      </c>
      <c r="B38" s="11" t="s">
        <v>287</v>
      </c>
      <c r="C38" s="11" t="s">
        <v>288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ht="15.75" customHeight="1">
      <c r="A39" s="11" t="s">
        <v>289</v>
      </c>
      <c r="B39" s="11" t="s">
        <v>290</v>
      </c>
      <c r="C39" s="11" t="s">
        <v>291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ht="15.75" customHeight="1">
      <c r="A40" s="11" t="s">
        <v>292</v>
      </c>
      <c r="B40" s="11" t="s">
        <v>293</v>
      </c>
      <c r="C40" s="11" t="s">
        <v>294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ht="15.75" customHeight="1">
      <c r="A41" s="11" t="s">
        <v>295</v>
      </c>
      <c r="B41" s="11" t="s">
        <v>296</v>
      </c>
      <c r="C41" s="11" t="s">
        <v>297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ht="15.75" customHeight="1">
      <c r="A42" s="11" t="s">
        <v>298</v>
      </c>
      <c r="B42" s="11" t="s">
        <v>299</v>
      </c>
      <c r="C42" s="11" t="s">
        <v>300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ht="15.75" customHeight="1">
      <c r="A43" s="11" t="s">
        <v>301</v>
      </c>
      <c r="B43" s="11" t="s">
        <v>302</v>
      </c>
      <c r="C43" s="11" t="s">
        <v>303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ht="15.75" customHeight="1">
      <c r="A44" s="11" t="s">
        <v>304</v>
      </c>
      <c r="B44" s="11" t="s">
        <v>305</v>
      </c>
      <c r="C44" s="11" t="s">
        <v>306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ht="15.75" customHeight="1">
      <c r="A45" s="11" t="s">
        <v>307</v>
      </c>
      <c r="B45" s="11" t="s">
        <v>308</v>
      </c>
      <c r="C45" s="11" t="s">
        <v>309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ht="15.75" customHeight="1">
      <c r="A46" s="11" t="s">
        <v>310</v>
      </c>
      <c r="B46" s="11" t="s">
        <v>311</v>
      </c>
      <c r="C46" s="11" t="s">
        <v>312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ht="15.75" customHeight="1">
      <c r="A48" s="11" t="s">
        <v>313</v>
      </c>
      <c r="B48" s="11" t="s">
        <v>314</v>
      </c>
      <c r="C48" s="11" t="s">
        <v>315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ht="15.75" customHeight="1">
      <c r="A49" s="11" t="s">
        <v>316</v>
      </c>
      <c r="B49" s="11" t="s">
        <v>317</v>
      </c>
      <c r="C49" s="11" t="s">
        <v>318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ht="15.75" customHeight="1">
      <c r="A50" s="11" t="s">
        <v>319</v>
      </c>
      <c r="B50" s="11" t="s">
        <v>320</v>
      </c>
      <c r="C50" s="11" t="s">
        <v>321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ht="15.75" customHeight="1">
      <c r="A51" s="11" t="s">
        <v>322</v>
      </c>
      <c r="B51" s="11" t="s">
        <v>323</v>
      </c>
      <c r="C51" s="11" t="s">
        <v>324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ht="15.75" customHeight="1">
      <c r="A52" s="11" t="s">
        <v>325</v>
      </c>
      <c r="B52" s="11" t="s">
        <v>323</v>
      </c>
      <c r="C52" s="11" t="s">
        <v>326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ht="15.75" customHeight="1">
      <c r="A53" s="11" t="s">
        <v>327</v>
      </c>
      <c r="B53" s="11" t="s">
        <v>328</v>
      </c>
      <c r="C53" s="11" t="s">
        <v>329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ht="15.75" customHeight="1">
      <c r="A54" s="11" t="s">
        <v>330</v>
      </c>
      <c r="B54" s="11" t="s">
        <v>331</v>
      </c>
      <c r="C54" s="11" t="s">
        <v>332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ht="15.75" customHeight="1">
      <c r="A55" s="11" t="s">
        <v>333</v>
      </c>
      <c r="B55" s="11" t="s">
        <v>334</v>
      </c>
      <c r="C55" s="11" t="s">
        <v>335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ht="15.75" customHeight="1">
      <c r="A56" s="11" t="s">
        <v>336</v>
      </c>
      <c r="B56" s="11" t="s">
        <v>337</v>
      </c>
      <c r="C56" s="11" t="s">
        <v>338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ht="15.75" customHeight="1">
      <c r="A57" s="11" t="s">
        <v>339</v>
      </c>
      <c r="B57" s="11" t="s">
        <v>340</v>
      </c>
      <c r="C57" s="11" t="s">
        <v>341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ht="15.75" customHeight="1">
      <c r="A58" s="11" t="s">
        <v>342</v>
      </c>
      <c r="B58" s="11" t="s">
        <v>343</v>
      </c>
      <c r="C58" s="11" t="s">
        <v>344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ht="15.75" customHeight="1">
      <c r="A60" s="11" t="s">
        <v>345</v>
      </c>
      <c r="B60" s="11" t="s">
        <v>346</v>
      </c>
      <c r="C60" s="11" t="s">
        <v>347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ht="15.75" customHeight="1">
      <c r="A62" s="11" t="s">
        <v>348</v>
      </c>
      <c r="B62" s="11" t="s">
        <v>349</v>
      </c>
      <c r="C62" s="11" t="s">
        <v>350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ht="15.75" customHeight="1">
      <c r="A63" s="11" t="s">
        <v>82</v>
      </c>
      <c r="B63" s="11" t="s">
        <v>351</v>
      </c>
      <c r="C63" s="11" t="s">
        <v>352</v>
      </c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ht="15.75" customHeight="1">
      <c r="A64" s="11" t="s">
        <v>353</v>
      </c>
      <c r="B64" s="11" t="s">
        <v>354</v>
      </c>
      <c r="C64" s="11" t="s">
        <v>355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ht="15.75" customHeight="1">
      <c r="A65" s="11" t="s">
        <v>89</v>
      </c>
      <c r="B65" s="11" t="s">
        <v>356</v>
      </c>
      <c r="C65" s="11" t="s">
        <v>357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ht="15.75" customHeight="1">
      <c r="A67" s="11" t="s">
        <v>358</v>
      </c>
      <c r="B67" s="11" t="s">
        <v>359</v>
      </c>
      <c r="C67" s="11" t="s">
        <v>360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ht="15.75" customHeight="1">
      <c r="A68" s="11" t="s">
        <v>94</v>
      </c>
      <c r="B68" s="11" t="s">
        <v>361</v>
      </c>
      <c r="C68" s="11" t="s">
        <v>362</v>
      </c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ht="15.75" customHeight="1">
      <c r="A69" s="11" t="s">
        <v>363</v>
      </c>
      <c r="B69" s="11" t="s">
        <v>364</v>
      </c>
      <c r="C69" s="11" t="s">
        <v>365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ht="15.75" customHeight="1">
      <c r="A70" s="11" t="s">
        <v>100</v>
      </c>
      <c r="B70" s="11" t="s">
        <v>366</v>
      </c>
      <c r="C70" s="11" t="s">
        <v>367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ht="15.75" customHeight="1">
      <c r="A72" s="11" t="s">
        <v>368</v>
      </c>
      <c r="B72" s="11" t="s">
        <v>369</v>
      </c>
      <c r="C72" s="11" t="s">
        <v>370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ht="15.75" customHeight="1">
      <c r="A73" s="11" t="s">
        <v>104</v>
      </c>
      <c r="B73" s="11" t="s">
        <v>371</v>
      </c>
      <c r="C73" s="11" t="s">
        <v>372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ht="15.75" customHeight="1">
      <c r="A74" s="11" t="s">
        <v>373</v>
      </c>
      <c r="B74" s="11" t="s">
        <v>374</v>
      </c>
      <c r="C74" s="11" t="s">
        <v>375</v>
      </c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ht="15.75" customHeight="1">
      <c r="A75" s="11" t="s">
        <v>109</v>
      </c>
      <c r="B75" s="11" t="s">
        <v>376</v>
      </c>
      <c r="C75" s="11" t="s">
        <v>377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ht="15.75" customHeight="1">
      <c r="A77" s="11" t="s">
        <v>378</v>
      </c>
      <c r="B77" s="11" t="s">
        <v>379</v>
      </c>
      <c r="C77" s="11" t="s">
        <v>380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ht="15.75" customHeight="1">
      <c r="A78" s="11" t="s">
        <v>111</v>
      </c>
      <c r="B78" s="11" t="s">
        <v>381</v>
      </c>
      <c r="C78" s="11" t="s">
        <v>382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ht="15.75" customHeight="1">
      <c r="A79" s="11" t="s">
        <v>383</v>
      </c>
      <c r="B79" s="11" t="s">
        <v>384</v>
      </c>
      <c r="C79" s="11" t="s">
        <v>385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ht="15.75" customHeight="1">
      <c r="A80" s="11" t="s">
        <v>115</v>
      </c>
      <c r="B80" s="11" t="s">
        <v>386</v>
      </c>
      <c r="C80" s="11" t="s">
        <v>387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ht="15.75" customHeight="1">
      <c r="A82" s="11" t="s">
        <v>388</v>
      </c>
      <c r="B82" s="11" t="s">
        <v>389</v>
      </c>
      <c r="C82" s="11" t="s">
        <v>390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ht="15.75" customHeight="1">
      <c r="A83" s="11" t="s">
        <v>117</v>
      </c>
      <c r="B83" s="11" t="s">
        <v>391</v>
      </c>
      <c r="C83" s="11" t="s">
        <v>392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ht="15.75" customHeight="1">
      <c r="A84" s="11" t="s">
        <v>393</v>
      </c>
      <c r="B84" s="11" t="s">
        <v>394</v>
      </c>
      <c r="C84" s="11" t="s">
        <v>395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ht="15.75" customHeight="1">
      <c r="A85" s="11" t="s">
        <v>121</v>
      </c>
      <c r="B85" s="11" t="s">
        <v>396</v>
      </c>
      <c r="C85" s="11" t="s">
        <v>397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ht="15.75" customHeight="1">
      <c r="A88" s="11" t="s">
        <v>398</v>
      </c>
      <c r="B88" s="11" t="s">
        <v>399</v>
      </c>
      <c r="C88" s="11" t="s">
        <v>400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ht="15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ht="15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ht="15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ht="15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ht="15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ht="15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ht="15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ht="15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ht="15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ht="15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ht="15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ht="15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ht="15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ht="15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ht="15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ht="15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ht="15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ht="15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ht="15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ht="15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ht="15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ht="15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ht="15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ht="15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ht="15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ht="15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ht="15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ht="15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ht="15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ht="15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ht="15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ht="15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ht="15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ht="15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ht="15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ht="15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ht="15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ht="15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ht="15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ht="15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ht="15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ht="15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ht="15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ht="15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ht="15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ht="15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ht="15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ht="15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ht="15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ht="15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ht="15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  <row r="273" ht="15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</row>
    <row r="274" ht="15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</row>
    <row r="275" ht="15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</row>
    <row r="276" ht="15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</row>
    <row r="277" ht="15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</row>
    <row r="278" ht="15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</row>
    <row r="279" ht="15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</row>
    <row r="280" ht="15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</row>
    <row r="281" ht="15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</row>
    <row r="282" ht="15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</row>
    <row r="283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</row>
    <row r="284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</row>
    <row r="285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</row>
    <row r="286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</row>
    <row r="287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</row>
    <row r="288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</row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4"/>
  </hyperlinks>
  <drawing r:id="rId2"/>
</worksheet>
</file>